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80" windowHeight="7530" firstSheet="1" activeTab="4"/>
  </bookViews>
  <sheets>
    <sheet name="Лист2" sheetId="1" r:id="rId1"/>
    <sheet name="Титул " sheetId="2" r:id="rId2"/>
    <sheet name="План " sheetId="3" state="hidden" r:id="rId3"/>
    <sheet name="План  кмсит" sheetId="4" state="hidden" r:id="rId4"/>
    <sheet name="План (20-21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2">'План '!$8:$8</definedName>
    <definedName name="_xlnm.Print_Titles" localSheetId="3">'План  кмсит'!$8:$8</definedName>
    <definedName name="_xlnm.Print_Titles" localSheetId="4">'План (20-21)'!$8:$8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2">'План '!$A$1:$Y$344</definedName>
    <definedName name="_xlnm.Print_Area" localSheetId="3">'План  кмсит'!$A$1:$Y$345</definedName>
    <definedName name="_xlnm.Print_Area" localSheetId="4">'План (20-21)'!$A$1:$Y$301</definedName>
  </definedNames>
  <calcPr fullCalcOnLoad="1"/>
</workbook>
</file>

<file path=xl/sharedStrings.xml><?xml version="1.0" encoding="utf-8"?>
<sst xmlns="http://schemas.openxmlformats.org/spreadsheetml/2006/main" count="3456" uniqueCount="861">
  <si>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</si>
  <si>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</si>
  <si>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</si>
  <si>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</si>
  <si>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</si>
  <si>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</si>
  <si>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</si>
  <si>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</si>
  <si>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</si>
  <si>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</si>
  <si>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</si>
  <si>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</si>
  <si>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</si>
  <si>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</si>
  <si>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</si>
  <si>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</si>
  <si>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</si>
  <si>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</si>
  <si>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</si>
  <si>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</si>
  <si>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</si>
  <si>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</si>
  <si>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</si>
  <si>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</si>
  <si>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</si>
  <si>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</si>
  <si>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</si>
  <si>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</si>
  <si>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</si>
  <si>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</si>
  <si>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</si>
  <si>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</si>
  <si>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</si>
  <si>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</si>
  <si>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</si>
  <si>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</si>
  <si>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</si>
  <si>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</si>
  <si>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</si>
  <si>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</si>
  <si>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</si>
  <si>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</si>
  <si>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</si>
  <si>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</si>
  <si>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</si>
  <si>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</si>
  <si>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</si>
  <si>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</si>
  <si>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</si>
  <si>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</si>
  <si>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</si>
  <si>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</si>
  <si>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</si>
  <si>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</si>
  <si>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</si>
  <si>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</si>
  <si>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</si>
  <si>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</si>
  <si>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</si>
  <si>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</si>
  <si>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</si>
  <si>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</si>
  <si>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</si>
  <si>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</si>
  <si>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</si>
  <si>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</si>
  <si>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</si>
  <si>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</si>
  <si>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</si>
  <si>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</si>
  <si>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</si>
  <si>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</si>
  <si>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</si>
  <si>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</si>
  <si>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</si>
  <si>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</si>
  <si>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</si>
  <si>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</si>
  <si>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П/Д</t>
  </si>
  <si>
    <t>Д</t>
  </si>
  <si>
    <t>Д/А</t>
  </si>
  <si>
    <t>Т/Д</t>
  </si>
  <si>
    <t>Виробнича (ознайомча)</t>
  </si>
  <si>
    <t>Переддипломна</t>
  </si>
  <si>
    <t>8б</t>
  </si>
  <si>
    <t>Виробнича (конструкторсько-технологічна)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</si>
  <si>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</si>
  <si>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</si>
  <si>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</si>
  <si>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</si>
  <si>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</si>
  <si>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</si>
  <si>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</si>
  <si>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</si>
  <si>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</si>
  <si>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</si>
  <si>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</si>
  <si>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</si>
  <si>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</si>
  <si>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</si>
  <si>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</si>
  <si>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</si>
  <si>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</si>
  <si>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</si>
  <si>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</si>
  <si>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</si>
  <si>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</si>
  <si>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</si>
  <si>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</si>
  <si>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</si>
  <si>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</si>
  <si>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</si>
  <si>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</si>
  <si>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</si>
  <si>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</si>
  <si>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</si>
  <si>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</si>
  <si>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</si>
  <si>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</si>
  <si>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</si>
  <si>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</si>
  <si>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</si>
  <si>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</si>
  <si>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</si>
  <si>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</si>
  <si>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</si>
  <si>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</si>
  <si>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</si>
  <si>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</si>
  <si>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</si>
  <si>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</si>
  <si>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</si>
  <si>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</si>
  <si>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</si>
  <si>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</si>
  <si>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</si>
  <si>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</si>
  <si>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</si>
  <si>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</si>
  <si>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</si>
  <si>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</si>
  <si>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</si>
  <si>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</si>
  <si>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</si>
  <si>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</si>
  <si>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</si>
  <si>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</si>
  <si>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</si>
  <si>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</si>
  <si>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</si>
  <si>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</si>
  <si>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</si>
  <si>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</si>
  <si>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</si>
  <si>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</si>
  <si>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</si>
  <si>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</si>
  <si>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</si>
  <si>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</si>
  <si>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</si>
  <si>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</si>
  <si>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</si>
  <si>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</si>
  <si>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</si>
  <si>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</si>
  <si>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</si>
  <si>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</si>
  <si>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</si>
  <si>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</si>
  <si>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</si>
  <si>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</si>
  <si>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</si>
  <si>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</si>
  <si>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</si>
  <si>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</si>
  <si>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</si>
  <si>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</si>
  <si>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</si>
  <si>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</si>
  <si>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</si>
  <si>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</si>
  <si>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</si>
  <si>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</si>
  <si>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</si>
  <si>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</si>
  <si>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</si>
  <si>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</si>
  <si>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</si>
  <si>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</si>
  <si>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</si>
  <si>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</si>
  <si>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</si>
  <si>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</si>
  <si>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</si>
  <si>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</si>
  <si>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</si>
  <si>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</si>
  <si>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</si>
  <si>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</si>
  <si>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</si>
  <si>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</si>
  <si>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</si>
  <si>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</si>
  <si>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</si>
  <si>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</si>
  <si>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</si>
  <si>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</si>
  <si>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</si>
  <si>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</si>
  <si>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</si>
  <si>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</si>
  <si>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</si>
  <si>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</si>
  <si>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</si>
  <si>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</si>
  <si>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</si>
  <si>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</si>
  <si>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</si>
  <si>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</si>
  <si>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</si>
  <si>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</si>
  <si>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</si>
  <si>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</si>
  <si>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</si>
  <si>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</si>
  <si>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</si>
  <si>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</si>
  <si>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</si>
  <si>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</si>
  <si>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</si>
  <si>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</si>
  <si>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</si>
  <si>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</si>
  <si>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</si>
  <si>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</si>
  <si>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</si>
  <si>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</si>
  <si>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</si>
  <si>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</si>
  <si>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</si>
  <si>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</si>
  <si>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</si>
  <si>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</si>
  <si>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</si>
  <si>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</si>
  <si>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</si>
  <si>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</si>
  <si>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</si>
  <si>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</si>
  <si>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</si>
  <si>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</si>
  <si>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</si>
  <si>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</si>
  <si>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</si>
  <si>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</si>
  <si>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</si>
  <si>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</si>
  <si>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</si>
  <si>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</si>
  <si>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</si>
  <si>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</si>
  <si>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</si>
  <si>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</si>
  <si>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</si>
  <si>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</si>
  <si>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</si>
  <si>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</si>
  <si>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</si>
  <si>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</si>
  <si>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</si>
  <si>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</si>
  <si>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</si>
  <si>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</si>
  <si>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</si>
  <si>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</si>
  <si>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</si>
  <si>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</si>
  <si>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</si>
  <si>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</si>
  <si>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</si>
  <si>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</si>
  <si>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</si>
  <si>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</si>
  <si>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t xml:space="preserve">            (Ковальов В. Д.)</t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</si>
  <si>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</si>
  <si>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r>
      <rPr>
        <sz val="16"/>
        <rFont val="Times New Roman"/>
        <family val="1"/>
      </rPr>
      <t xml:space="preserve">з галузі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</si>
  <si>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</si>
  <si>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</si>
  <si>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</si>
  <si>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</si>
  <si>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</si>
  <si>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</si>
  <si>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24 + 8 тижнів по 21 годині</t>
  </si>
  <si>
    <t>123 + 8 тижнів по 21 годині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</si>
  <si>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</si>
  <si>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</si>
  <si>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</si>
  <si>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</si>
  <si>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</si>
  <si>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</si>
  <si>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</si>
  <si>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</si>
  <si>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</si>
  <si>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</si>
  <si>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</si>
  <si>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</si>
  <si>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</si>
  <si>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</si>
  <si>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</si>
  <si>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</si>
  <si>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</si>
  <si>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</si>
  <si>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</si>
  <si>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Строк навчання - 3 роки 10 місяців</t>
  </si>
  <si>
    <t>2 + 120 годин*</t>
  </si>
  <si>
    <t>Кваліфікаційна робота бакалавра</t>
  </si>
  <si>
    <t>Примітка. * 2 дні на тиждень (10 тижнів)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</si>
  <si>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</si>
  <si>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</si>
  <si>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</si>
  <si>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</si>
  <si>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</si>
  <si>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</si>
  <si>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</si>
  <si>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</si>
  <si>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</si>
  <si>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</si>
  <si>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</si>
  <si>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</si>
  <si>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</si>
  <si>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</si>
  <si>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</si>
  <si>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</si>
  <si>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</si>
  <si>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</si>
  <si>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</si>
  <si>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</si>
  <si>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</si>
  <si>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</si>
  <si>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</si>
  <si>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</si>
  <si>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</si>
  <si>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</si>
  <si>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</si>
  <si>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</si>
  <si>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</si>
  <si>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</si>
  <si>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</si>
  <si>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</si>
  <si>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</si>
  <si>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</si>
  <si>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</si>
  <si>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</si>
  <si>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</si>
  <si>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</si>
  <si>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</si>
  <si>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</si>
  <si>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</si>
  <si>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</si>
  <si>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</si>
  <si>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</si>
  <si>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</si>
  <si>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</si>
  <si>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</si>
  <si>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</si>
  <si>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</si>
  <si>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</si>
  <si>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</si>
  <si>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</si>
  <si>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</si>
  <si>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</si>
  <si>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</si>
  <si>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</si>
  <si>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</si>
  <si>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</si>
  <si>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</si>
  <si>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</si>
  <si>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</si>
  <si>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</si>
  <si>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</si>
  <si>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</si>
  <si>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</si>
  <si>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</si>
  <si>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</si>
  <si>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</si>
  <si>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</si>
  <si>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</si>
  <si>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</si>
  <si>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</si>
  <si>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</si>
  <si>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</si>
  <si>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</si>
  <si>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</si>
  <si>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</si>
  <si>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</si>
  <si>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</si>
  <si>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</si>
  <si>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</si>
  <si>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</si>
  <si>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</si>
  <si>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</si>
  <si>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</si>
  <si>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</si>
  <si>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</si>
  <si>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</si>
  <si>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</si>
  <si>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</si>
  <si>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</si>
  <si>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</si>
  <si>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</si>
  <si>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</si>
  <si>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</si>
  <si>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</si>
  <si>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</si>
  <si>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</si>
  <si>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</si>
  <si>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</si>
  <si>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</si>
  <si>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</si>
  <si>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</si>
  <si>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</si>
  <si>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</si>
  <si>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</si>
  <si>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</si>
  <si>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</si>
  <si>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</si>
  <si>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</si>
  <si>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</si>
  <si>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</si>
  <si>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</si>
  <si>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</si>
  <si>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</si>
  <si>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</si>
  <si>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</si>
  <si>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</si>
  <si>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</si>
  <si>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</si>
  <si>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</si>
  <si>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</si>
  <si>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</si>
  <si>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</si>
  <si>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</si>
  <si>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</si>
  <si>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</si>
  <si>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</si>
  <si>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</si>
  <si>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</si>
  <si>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</si>
  <si>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</si>
  <si>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</si>
  <si>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</si>
  <si>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</si>
  <si>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</si>
  <si>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</si>
  <si>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</si>
  <si>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</si>
  <si>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</si>
  <si>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</si>
  <si>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</si>
  <si>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</si>
  <si>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</si>
  <si>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</si>
  <si>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</si>
  <si>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</si>
  <si>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</si>
  <si>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</si>
  <si>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</si>
  <si>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</si>
  <si>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</si>
  <si>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</si>
  <si>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</si>
  <si>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</si>
  <si>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</si>
  <si>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</si>
  <si>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</si>
  <si>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</si>
  <si>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</si>
  <si>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</si>
  <si>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</si>
  <si>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</si>
  <si>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</si>
  <si>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</si>
  <si>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</si>
  <si>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</si>
  <si>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</si>
  <si>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</si>
  <si>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</si>
  <si>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</si>
  <si>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</si>
  <si>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</si>
  <si>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</si>
  <si>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</si>
  <si>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</si>
  <si>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</si>
  <si>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</si>
  <si>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>Виконання кваліфіка-ційної роботи бакалавра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</si>
  <si>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</si>
  <si>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</si>
  <si>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</si>
  <si>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</si>
  <si>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</si>
  <si>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</si>
  <si>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</si>
  <si>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</si>
  <si>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</si>
  <si>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</si>
  <si>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</si>
  <si>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</si>
  <si>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</si>
  <si>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</si>
  <si>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</si>
  <si>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</si>
  <si>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</si>
  <si>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</si>
  <si>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</si>
  <si>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</si>
  <si>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</si>
  <si>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</si>
  <si>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</si>
  <si>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</si>
  <si>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</si>
  <si>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</si>
  <si>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</si>
  <si>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</si>
  <si>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</si>
  <si>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</si>
  <si>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</si>
  <si>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</si>
  <si>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</si>
  <si>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</si>
  <si>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</si>
  <si>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</si>
  <si>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</si>
  <si>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</si>
  <si>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</si>
  <si>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</si>
  <si>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</si>
  <si>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</si>
  <si>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</si>
  <si>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</si>
  <si>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</si>
  <si>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</si>
  <si>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</si>
  <si>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</si>
  <si>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</si>
  <si>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</si>
  <si>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</si>
  <si>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</si>
  <si>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</si>
  <si>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</si>
  <si>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</si>
  <si>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</si>
  <si>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</si>
  <si>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</si>
  <si>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</si>
  <si>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</si>
  <si>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</si>
  <si>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</si>
  <si>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</si>
  <si>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</si>
  <si>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</si>
  <si>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</si>
  <si>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</si>
  <si>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</si>
  <si>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</si>
  <si>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</si>
  <si>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</si>
  <si>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</si>
  <si>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</si>
  <si>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</si>
  <si>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</si>
  <si>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</si>
  <si>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</si>
  <si>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</si>
  <si>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</si>
  <si>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</si>
  <si>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</si>
  <si>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</si>
  <si>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</si>
  <si>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</si>
  <si>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</si>
  <si>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</si>
  <si>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</si>
  <si>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</si>
  <si>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</si>
  <si>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</si>
  <si>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</si>
  <si>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</si>
  <si>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</si>
  <si>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</si>
  <si>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</si>
  <si>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</si>
  <si>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</si>
  <si>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</si>
  <si>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</si>
  <si>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</si>
  <si>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</si>
  <si>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</si>
  <si>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</si>
  <si>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</si>
  <si>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</si>
  <si>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</si>
  <si>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</si>
  <si>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</si>
  <si>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</si>
  <si>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</si>
  <si>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</si>
  <si>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</si>
  <si>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</si>
  <si>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</si>
  <si>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</si>
  <si>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</si>
  <si>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</si>
  <si>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</si>
  <si>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</si>
  <si>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</si>
  <si>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</si>
  <si>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</si>
  <si>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</si>
  <si>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</si>
  <si>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</si>
  <si>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І . ГРАФІК ОСВІТНЬОГО ПРОЦЕСУ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</si>
  <si>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квааліфікаційної роботи бакалавра; А –  атестація </t>
  </si>
  <si>
    <t>Атестація</t>
  </si>
  <si>
    <t>Форма атестації (екзамен, дипломний проект (робота))</t>
  </si>
  <si>
    <t>IV.  АТЕСТАЦІЯ</t>
  </si>
  <si>
    <t>или физика?</t>
  </si>
  <si>
    <t>1.1.12.1</t>
  </si>
  <si>
    <t>1.1.12.2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</si>
  <si>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</si>
  <si>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</si>
  <si>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</si>
  <si>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</si>
  <si>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</si>
  <si>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</si>
  <si>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</si>
  <si>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</si>
  <si>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</si>
  <si>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</si>
  <si>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</si>
  <si>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</si>
  <si>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</si>
  <si>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</si>
  <si>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</si>
  <si>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</si>
  <si>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</si>
  <si>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</si>
  <si>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</si>
  <si>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</si>
  <si>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</si>
  <si>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</si>
  <si>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</si>
  <si>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</si>
  <si>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</si>
  <si>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</si>
  <si>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</si>
  <si>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</si>
  <si>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</si>
  <si>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</si>
  <si>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</si>
  <si>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</si>
  <si>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</si>
  <si>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</si>
  <si>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t>8б А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</si>
  <si>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</si>
  <si>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 xml:space="preserve">освітньо-професійна програма: </t>
    </r>
    <r>
      <rPr>
        <b/>
        <sz val="16"/>
        <rFont val="Times New Roman"/>
        <family val="1"/>
      </rPr>
      <t>"Прикладна механіка"</t>
    </r>
  </si>
  <si>
    <t>Кваліфікація: бакалавр з прикладної  механіки</t>
  </si>
  <si>
    <t>Основи технічної творчості</t>
  </si>
  <si>
    <t>Механоскладальні дільниці та цехи у машинобудуванні</t>
  </si>
  <si>
    <t>Теорія автоматичного управління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</si>
  <si>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</si>
  <si>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</si>
  <si>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Теоретичні основи технології виробництва деталей та складання машин (курс. робота)</t>
  </si>
  <si>
    <t>CAD/CAM/CAE системи в машинобудуванні</t>
  </si>
  <si>
    <t>CAD/CAM/CAE системи в машинобудуванні. Частина 1. Основи САПР</t>
  </si>
  <si>
    <t>CAD/CAM/CAE системи в машинобудуванні. Частина 2. Пакети прикладних програм</t>
  </si>
  <si>
    <t>Технологічна оснастка</t>
  </si>
  <si>
    <t>Технологія обробки типових деталей  та складання машин</t>
  </si>
  <si>
    <t>V. ПЛАН ОСВІТНЬОГО ПРОЦЕСУ НА 2020/2021 НАВЧАЛЬНИЙ РІК        НАБІР 2020 рік</t>
  </si>
  <si>
    <t>1.2.  Цикл професійної підготовки</t>
  </si>
  <si>
    <t>1.3. Практична підготовка</t>
  </si>
  <si>
    <t>Теоретична механіка.Частина 1</t>
  </si>
  <si>
    <t>Теоретична механіка.Частина 2</t>
  </si>
  <si>
    <t>1.2.4</t>
  </si>
  <si>
    <t>1.2.5</t>
  </si>
  <si>
    <t>1.1.10.1</t>
  </si>
  <si>
    <t>1.1.10.2</t>
  </si>
  <si>
    <t>1.1.10.3</t>
  </si>
  <si>
    <t>1.1.12.3</t>
  </si>
  <si>
    <t>Електротехніка, електроніка та мікропроцесорна техніка. Частина 1</t>
  </si>
  <si>
    <t>Електротехніка, електроніка та мікропроцесорна техніка. Частина 2</t>
  </si>
  <si>
    <t>Електроніка і схемотехніка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</si>
  <si>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</si>
  <si>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</si>
  <si>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</si>
  <si>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</si>
  <si>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</si>
  <si>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</si>
  <si>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</si>
  <si>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</si>
  <si>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</si>
  <si>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</si>
  <si>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</si>
  <si>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</si>
  <si>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</si>
  <si>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</si>
  <si>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</si>
  <si>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</si>
  <si>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</si>
  <si>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Теоретична механіка.Частина 3</t>
  </si>
  <si>
    <t>1.1.9.1</t>
  </si>
  <si>
    <t>1.1.9.2</t>
  </si>
  <si>
    <t>1.1.9.3</t>
  </si>
  <si>
    <t>1.2.8</t>
  </si>
  <si>
    <t>1.2.2.3</t>
  </si>
  <si>
    <t>1.2.2.4</t>
  </si>
  <si>
    <t>1.2.9</t>
  </si>
  <si>
    <t>1.2.10</t>
  </si>
  <si>
    <t>1.4 Атестація</t>
  </si>
  <si>
    <t>1.2.6.1</t>
  </si>
  <si>
    <t>1.2.6.2</t>
  </si>
  <si>
    <t>1.2.6.3</t>
  </si>
  <si>
    <t>1.2.8.1</t>
  </si>
  <si>
    <t>1.2.8.2</t>
  </si>
  <si>
    <t>1.2.11</t>
  </si>
  <si>
    <t>1.2.12</t>
  </si>
  <si>
    <t>Здобувач вищої освіти повинен вибрати дисципліни обсягом 9 кредитів</t>
  </si>
  <si>
    <t>Дизайн – графіка в проектуванні</t>
  </si>
  <si>
    <t>Основи композиції у промисловому дизайні</t>
  </si>
  <si>
    <t>Автоматизація та роботизація сучасного обладнання</t>
  </si>
  <si>
    <t>Дизайн і моделювання обладнання та автоматизованих комплексів</t>
  </si>
  <si>
    <t>Дизайнерське кування</t>
  </si>
  <si>
    <t>Засоби дизайну</t>
  </si>
  <si>
    <t>Комп’ютеризовані дизайн і моделювання процесів і машин</t>
  </si>
  <si>
    <t>(ч.1) – Основи САПР</t>
  </si>
  <si>
    <t>(ч.2) – Системи автоматизованого проектування технологічних процесів</t>
  </si>
  <si>
    <t>Системи автоматизованого проектування технологічних процесів</t>
  </si>
  <si>
    <t>3D - Конструювання оснащення для формоутворення</t>
  </si>
  <si>
    <t>Фірмова графіка у промисловості</t>
  </si>
  <si>
    <t>Формоутворення у металі</t>
  </si>
  <si>
    <t>(ч.1) – Обробка об’ємних виробів у гарячому стані</t>
  </si>
  <si>
    <t>Обробка об’ємних виробів у гарячому стані</t>
  </si>
  <si>
    <t>(ч.2) – Технологія виготовлення оболонкових деталей</t>
  </si>
  <si>
    <t>Технологія виготовлення оболонкових деталей</t>
  </si>
  <si>
    <t>Технологія виготовлення оболонкових деталей (курсовий проект)</t>
  </si>
  <si>
    <t>(ч.3) – Прецизійне формоутворення виробів в холодному стані</t>
  </si>
  <si>
    <t>Гарант освітньої програми, зав.кафедри ТМ</t>
  </si>
  <si>
    <t>С.В. Ковалевський</t>
  </si>
  <si>
    <t>Зав.кафедри КДіМПМ</t>
  </si>
  <si>
    <t>О.Є. Марков</t>
  </si>
  <si>
    <t>Зав.кафедри ОіТЗВ</t>
  </si>
  <si>
    <t>Н.О. Макаренко</t>
  </si>
  <si>
    <t>Декан  ФІТО</t>
  </si>
  <si>
    <t>О.Г. Гринь</t>
  </si>
  <si>
    <t>2.2.10</t>
  </si>
  <si>
    <t>2.2.10.1</t>
  </si>
  <si>
    <t>2.2.10.2</t>
  </si>
  <si>
    <t>2.2.11</t>
  </si>
  <si>
    <t>2.2.11.1</t>
  </si>
  <si>
    <t>2.2.11.2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</si>
  <si>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</si>
  <si>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</si>
  <si>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</si>
  <si>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</si>
  <si>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</si>
  <si>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</si>
  <si>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</si>
  <si>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</si>
  <si>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</si>
  <si>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</si>
  <si>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</si>
  <si>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</si>
  <si>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</si>
  <si>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</si>
  <si>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</si>
  <si>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</si>
  <si>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2.2.29</t>
  </si>
  <si>
    <t>2.2.30</t>
  </si>
  <si>
    <t>2.2.31</t>
  </si>
  <si>
    <t>2.2.31.1</t>
  </si>
  <si>
    <t>2.2.31.2</t>
  </si>
  <si>
    <t>2.2.32</t>
  </si>
  <si>
    <t>2.2.39</t>
  </si>
  <si>
    <t>2.2.33</t>
  </si>
  <si>
    <t>2.2.34</t>
  </si>
  <si>
    <t>2.2.34.1</t>
  </si>
  <si>
    <t>2.2.34.2</t>
  </si>
  <si>
    <t>2.2.34.3</t>
  </si>
  <si>
    <t>2.2.35</t>
  </si>
  <si>
    <t>2.2.35.1</t>
  </si>
  <si>
    <t>2.2.35.2</t>
  </si>
  <si>
    <t>2.2.36</t>
  </si>
  <si>
    <t>2.2.37</t>
  </si>
  <si>
    <t>2.2.38</t>
  </si>
  <si>
    <t>2.2.40</t>
  </si>
  <si>
    <t>2.2.41</t>
  </si>
  <si>
    <t>Разом п. 2.2.2 (каф. ОіТЗВ)</t>
  </si>
  <si>
    <t>Разом п. 2.2 (каф. ТМ)</t>
  </si>
  <si>
    <t>Загальна кількість (каф. ТМ)</t>
  </si>
  <si>
    <t>Загальна кількість (каф. КДіМПМ)</t>
  </si>
  <si>
    <t>Загальна кількість (каф. ОіТЗВ)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</si>
  <si>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</si>
  <si>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</si>
  <si>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</si>
  <si>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Технології прикладної механіки</t>
  </si>
  <si>
    <t>1.2.11.1</t>
  </si>
  <si>
    <t>Технології прикладної механіки. Частина 1 Технологія конструкційних матеріалів</t>
  </si>
  <si>
    <t>1.2.11.2</t>
  </si>
  <si>
    <t>Технології прикладної механіки. Частина 2 Технології обробки тиском</t>
  </si>
  <si>
    <t>1.2.11.3</t>
  </si>
  <si>
    <t>Технології прикладної механіки. Частина 3 Технології зварювального виробництва</t>
  </si>
  <si>
    <t>1.2.11.4</t>
  </si>
  <si>
    <t>Технології прикладної механіки. Частина 4 Технологічні основи машинобудування</t>
  </si>
  <si>
    <t>2.2.8.1</t>
  </si>
  <si>
    <t>2.2.8.2</t>
  </si>
  <si>
    <t>Разом п. 2.2 (каф. КДіМПМ) (в т.ч. дисц. 2.2.1, 2.2.2, 2.2.3)</t>
  </si>
  <si>
    <t>Здобувач вищої освіти повинен вибрати дисципліни обсягом 72,5 кредитів*</t>
  </si>
  <si>
    <t>2.2.27.1</t>
  </si>
  <si>
    <t>2.2.27.1.1</t>
  </si>
  <si>
    <t>2.2.27.1.2</t>
  </si>
  <si>
    <t>2.2.27.2</t>
  </si>
  <si>
    <t>2.2.27.2.1</t>
  </si>
  <si>
    <t>2.2.27.2.2</t>
  </si>
  <si>
    <t>2.2.27.3</t>
  </si>
  <si>
    <t>2.2.27.3.1</t>
  </si>
  <si>
    <t>2.2.27.3.2</t>
  </si>
  <si>
    <t>2.2.27.4</t>
  </si>
  <si>
    <t>2.2.17.1</t>
  </si>
  <si>
    <t>2.2.17.2</t>
  </si>
  <si>
    <t>2.2.21.1</t>
  </si>
  <si>
    <t>2.2.21.2</t>
  </si>
  <si>
    <t>2.2.21.2.1</t>
  </si>
  <si>
    <t>2.2.21.2.2</t>
  </si>
  <si>
    <t>Нагрівальне обладнання</t>
  </si>
  <si>
    <t>Загальна кількість (не більше)</t>
  </si>
  <si>
    <t>Кількість годин на тиждень (не більше)</t>
  </si>
  <si>
    <t xml:space="preserve"> Кількість екзаменів (не більше)</t>
  </si>
  <si>
    <t>Кількість заліків (не більше)</t>
  </si>
  <si>
    <t>Кількість курсових проектів (не більше)</t>
  </si>
  <si>
    <t xml:space="preserve"> Кількість курсових робіт (не більше)</t>
  </si>
  <si>
    <t>Разом вибіркові компоненти освітньої програми (не більше)</t>
  </si>
  <si>
    <t>2.2.28</t>
  </si>
  <si>
    <t>2.2.30.1</t>
  </si>
  <si>
    <t>2.2.30.2</t>
  </si>
  <si>
    <t>2.2.33.1</t>
  </si>
  <si>
    <t>2.2.33.2</t>
  </si>
  <si>
    <t>2.2.33.3</t>
  </si>
  <si>
    <t>2.2.34.4</t>
  </si>
  <si>
    <t>дисципліни: 2.2.1, 2.2.2, 2.2.3, 2.2.4-2.2.15 - каф.ТМ; 2.2.1, 2.2.2, 2.2.3, 2.2.16 - 2.2.27 - каф.  КДіМПМ; 2.2.28-2.2.41 - каф. ОіТЗВ</t>
  </si>
  <si>
    <t xml:space="preserve">протокол № </t>
  </si>
  <si>
    <t>"      "                         2020 р.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</si>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</sst>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-;\-* #,##0_-;\ _-;_-@_-"/>
    <numFmt numFmtId="175" formatCode="#,##0.0_ ;\-#,##0.0\ "/>
    <numFmt numFmtId="176" formatCode="0.0"/>
    <numFmt numFmtId="177" formatCode="#,##0_-;\-* #,##0_-;\ &quot;&quot;_-;_-@_-"/>
    <numFmt numFmtId="178" formatCode="#,##0;\-* #,##0_-;\ &quot;&quot;_-;_-@_-"/>
    <numFmt numFmtId="179" formatCode="#,##0.0;\-* #,##0.0_-;\ &quot;&quot;_-;_-@_-"/>
    <numFmt numFmtId="180" formatCode="#,##0.0_-;\-* #,##0.0_-;\ &quot;&quot;_-;_-@_-"/>
    <numFmt numFmtId="181" formatCode="[$-FC19]d\ mmmm\ yyyy\ &quot;г.&quot;"/>
    <numFmt numFmtId="182" formatCode="#,##0_ ;\-#,##0\ "/>
    <numFmt numFmtId="183" formatCode="000000"/>
    <numFmt numFmtId="184" formatCode="#,##0.00_ ;\-#,##0.00\ "/>
    <numFmt numFmtId="185" formatCode="#,##0.0000_ ;\-#,##0.0000\ "/>
    <numFmt numFmtId="186" formatCode="#,##0.000_ ;\-#,##0.000\ "/>
    <numFmt numFmtId="187" formatCode="#,##0;\-* #,##0_-;\ 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2"/>
      <color indexed="9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7C3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7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254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7" fontId="6" fillId="0" borderId="0" xfId="54" applyNumberFormat="1" applyFont="1" applyFill="1" applyBorder="1" applyAlignment="1" applyProtection="1">
      <alignment vertical="center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0" fontId="10" fillId="32" borderId="14" xfId="54" applyFont="1" applyFill="1" applyBorder="1" applyAlignment="1">
      <alignment horizontal="center" vertical="center" wrapText="1"/>
      <protection/>
    </xf>
    <xf numFmtId="177" fontId="6" fillId="0" borderId="0" xfId="54" applyNumberFormat="1" applyFont="1" applyFill="1" applyBorder="1" applyAlignment="1" applyProtection="1">
      <alignment vertical="center"/>
      <protection/>
    </xf>
    <xf numFmtId="0" fontId="10" fillId="32" borderId="17" xfId="54" applyFont="1" applyFill="1" applyBorder="1" applyAlignment="1">
      <alignment horizontal="center" vertical="center" wrapText="1"/>
      <protection/>
    </xf>
    <xf numFmtId="0" fontId="6" fillId="32" borderId="32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8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vertical="center"/>
      <protection/>
    </xf>
    <xf numFmtId="176" fontId="10" fillId="32" borderId="33" xfId="54" applyNumberFormat="1" applyFont="1" applyFill="1" applyBorder="1" applyAlignment="1" applyProtection="1">
      <alignment horizontal="center" vertical="center"/>
      <protection/>
    </xf>
    <xf numFmtId="1" fontId="10" fillId="32" borderId="34" xfId="54" applyNumberFormat="1" applyFont="1" applyFill="1" applyBorder="1" applyAlignment="1" applyProtection="1">
      <alignment horizontal="center" vertical="center"/>
      <protection/>
    </xf>
    <xf numFmtId="177" fontId="24" fillId="0" borderId="0" xfId="54" applyNumberFormat="1" applyFont="1" applyFill="1" applyBorder="1" applyAlignment="1" applyProtection="1">
      <alignment vertical="center"/>
      <protection/>
    </xf>
    <xf numFmtId="179" fontId="10" fillId="32" borderId="35" xfId="54" applyNumberFormat="1" applyFont="1" applyFill="1" applyBorder="1" applyAlignment="1" applyProtection="1">
      <alignment horizontal="center" vertical="center"/>
      <protection/>
    </xf>
    <xf numFmtId="0" fontId="10" fillId="32" borderId="32" xfId="54" applyFont="1" applyFill="1" applyBorder="1" applyAlignment="1">
      <alignment horizontal="center" vertical="center" wrapText="1"/>
      <protection/>
    </xf>
    <xf numFmtId="0" fontId="10" fillId="32" borderId="23" xfId="54" applyFont="1" applyFill="1" applyBorder="1" applyAlignment="1">
      <alignment horizontal="center" vertical="center" wrapText="1"/>
      <protection/>
    </xf>
    <xf numFmtId="178" fontId="25" fillId="32" borderId="19" xfId="54" applyNumberFormat="1" applyFont="1" applyFill="1" applyBorder="1" applyAlignment="1" applyProtection="1">
      <alignment horizontal="center" vertical="center"/>
      <protection/>
    </xf>
    <xf numFmtId="0" fontId="10" fillId="32" borderId="19" xfId="54" applyFont="1" applyFill="1" applyBorder="1" applyAlignment="1">
      <alignment horizontal="center" vertical="center" wrapText="1"/>
      <protection/>
    </xf>
    <xf numFmtId="179" fontId="10" fillId="32" borderId="36" xfId="54" applyNumberFormat="1" applyFont="1" applyFill="1" applyBorder="1" applyAlignment="1" applyProtection="1">
      <alignment horizontal="center" vertical="center"/>
      <protection/>
    </xf>
    <xf numFmtId="179" fontId="6" fillId="32" borderId="36" xfId="54" applyNumberFormat="1" applyFont="1" applyFill="1" applyBorder="1" applyAlignment="1" applyProtection="1">
      <alignment horizontal="center" vertical="center"/>
      <protection/>
    </xf>
    <xf numFmtId="0" fontId="10" fillId="32" borderId="20" xfId="54" applyFont="1" applyFill="1" applyBorder="1" applyAlignment="1">
      <alignment horizontal="center" vertical="center" wrapText="1"/>
      <protection/>
    </xf>
    <xf numFmtId="0" fontId="10" fillId="32" borderId="27" xfId="54" applyFont="1" applyFill="1" applyBorder="1" applyAlignment="1">
      <alignment horizontal="center" vertical="center" wrapText="1"/>
      <protection/>
    </xf>
    <xf numFmtId="0" fontId="10" fillId="32" borderId="21" xfId="54" applyFont="1" applyFill="1" applyBorder="1" applyAlignment="1">
      <alignment horizontal="center" vertical="center" wrapText="1"/>
      <protection/>
    </xf>
    <xf numFmtId="49" fontId="6" fillId="32" borderId="35" xfId="54" applyNumberFormat="1" applyFont="1" applyFill="1" applyBorder="1" applyAlignment="1">
      <alignment vertical="center" wrapText="1"/>
      <protection/>
    </xf>
    <xf numFmtId="179" fontId="6" fillId="32" borderId="30" xfId="54" applyNumberFormat="1" applyFont="1" applyFill="1" applyBorder="1" applyAlignment="1" applyProtection="1">
      <alignment horizontal="center" vertical="center"/>
      <protection/>
    </xf>
    <xf numFmtId="176" fontId="10" fillId="32" borderId="37" xfId="54" applyNumberFormat="1" applyFont="1" applyFill="1" applyBorder="1" applyAlignment="1">
      <alignment horizontal="center" vertical="center" wrapText="1"/>
      <protection/>
    </xf>
    <xf numFmtId="1" fontId="10" fillId="32" borderId="37" xfId="54" applyNumberFormat="1" applyFont="1" applyFill="1" applyBorder="1" applyAlignment="1">
      <alignment horizontal="center" vertical="center" wrapText="1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176" fontId="10" fillId="32" borderId="38" xfId="54" applyNumberFormat="1" applyFont="1" applyFill="1" applyBorder="1" applyAlignment="1">
      <alignment horizontal="center" vertical="center" wrapText="1"/>
      <protection/>
    </xf>
    <xf numFmtId="179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40" xfId="54" applyNumberFormat="1" applyFont="1" applyFill="1" applyBorder="1" applyAlignment="1" applyProtection="1">
      <alignment horizontal="center" vertical="center"/>
      <protection/>
    </xf>
    <xf numFmtId="0" fontId="6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26" xfId="54" applyNumberFormat="1" applyFont="1" applyFill="1" applyBorder="1" applyAlignment="1">
      <alignment horizontal="center" vertical="center"/>
      <protection/>
    </xf>
    <xf numFmtId="49" fontId="6" fillId="0" borderId="18" xfId="54" applyNumberFormat="1" applyFont="1" applyFill="1" applyBorder="1" applyAlignment="1">
      <alignment horizontal="center" vertical="center"/>
      <protection/>
    </xf>
    <xf numFmtId="49" fontId="6" fillId="0" borderId="23" xfId="54" applyNumberFormat="1" applyFont="1" applyFill="1" applyBorder="1" applyAlignment="1">
      <alignment horizontal="center" vertical="center"/>
      <protection/>
    </xf>
    <xf numFmtId="0" fontId="6" fillId="0" borderId="23" xfId="54" applyNumberFormat="1" applyFont="1" applyFill="1" applyBorder="1" applyAlignment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vertical="center" wrapText="1"/>
      <protection/>
    </xf>
    <xf numFmtId="179" fontId="6" fillId="0" borderId="30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>
      <alignment horizontal="center" vertical="center"/>
      <protection/>
    </xf>
    <xf numFmtId="0" fontId="6" fillId="0" borderId="18" xfId="54" applyNumberFormat="1" applyFont="1" applyFill="1" applyBorder="1" applyAlignment="1">
      <alignment horizontal="center" vertical="center"/>
      <protection/>
    </xf>
    <xf numFmtId="1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17" xfId="54" applyNumberFormat="1" applyFont="1" applyFill="1" applyBorder="1" applyAlignment="1">
      <alignment horizontal="center" vertical="center" wrapText="1"/>
      <protection/>
    </xf>
    <xf numFmtId="0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>
      <alignment horizontal="center" vertical="center" wrapText="1"/>
      <protection/>
    </xf>
    <xf numFmtId="0" fontId="6" fillId="0" borderId="23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 applyProtection="1">
      <alignment horizontal="center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76" fontId="10" fillId="32" borderId="43" xfId="54" applyNumberFormat="1" applyFont="1" applyFill="1" applyBorder="1" applyAlignment="1" applyProtection="1">
      <alignment horizontal="center" vertical="center"/>
      <protection/>
    </xf>
    <xf numFmtId="1" fontId="10" fillId="32" borderId="43" xfId="54" applyNumberFormat="1" applyFont="1" applyFill="1" applyBorder="1" applyAlignment="1" applyProtection="1">
      <alignment horizontal="center" vertical="center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49" fontId="6" fillId="32" borderId="33" xfId="54" applyNumberFormat="1" applyFont="1" applyFill="1" applyBorder="1" applyAlignment="1">
      <alignment vertical="center" wrapText="1"/>
      <protection/>
    </xf>
    <xf numFmtId="177" fontId="6" fillId="32" borderId="19" xfId="54" applyNumberFormat="1" applyFont="1" applyFill="1" applyBorder="1" applyAlignment="1" applyProtection="1">
      <alignment vertical="center"/>
      <protection/>
    </xf>
    <xf numFmtId="1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41" xfId="54" applyNumberFormat="1" applyFont="1" applyFill="1" applyBorder="1" applyAlignment="1" applyProtection="1">
      <alignment horizontal="center" vertical="center"/>
      <protection/>
    </xf>
    <xf numFmtId="0" fontId="6" fillId="32" borderId="42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178" fontId="26" fillId="32" borderId="19" xfId="0" applyNumberFormat="1" applyFont="1" applyFill="1" applyBorder="1" applyAlignment="1" applyProtection="1">
      <alignment horizontal="center" vertical="center"/>
      <protection/>
    </xf>
    <xf numFmtId="1" fontId="10" fillId="32" borderId="44" xfId="54" applyNumberFormat="1" applyFont="1" applyFill="1" applyBorder="1" applyAlignment="1" applyProtection="1">
      <alignment horizontal="center" vertical="center"/>
      <protection/>
    </xf>
    <xf numFmtId="176" fontId="10" fillId="32" borderId="45" xfId="54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78" fontId="26" fillId="32" borderId="16" xfId="0" applyNumberFormat="1" applyFont="1" applyFill="1" applyBorder="1" applyAlignment="1" applyProtection="1">
      <alignment horizontal="center" vertical="center"/>
      <protection/>
    </xf>
    <xf numFmtId="176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1" xfId="54" applyNumberFormat="1" applyFont="1" applyFill="1" applyBorder="1" applyAlignment="1" applyProtection="1">
      <alignment horizontal="center" vertical="center"/>
      <protection/>
    </xf>
    <xf numFmtId="176" fontId="10" fillId="32" borderId="17" xfId="54" applyNumberFormat="1" applyFont="1" applyFill="1" applyBorder="1" applyAlignment="1" applyProtection="1">
      <alignment horizontal="center" vertical="center"/>
      <protection/>
    </xf>
    <xf numFmtId="177" fontId="6" fillId="32" borderId="0" xfId="54" applyNumberFormat="1" applyFont="1" applyFill="1" applyBorder="1" applyAlignment="1" applyProtection="1">
      <alignment vertical="center"/>
      <protection/>
    </xf>
    <xf numFmtId="0" fontId="6" fillId="32" borderId="0" xfId="54" applyFont="1" applyFill="1" applyBorder="1" applyAlignment="1">
      <alignment horizontal="left" wrapText="1"/>
      <protection/>
    </xf>
    <xf numFmtId="0" fontId="6" fillId="32" borderId="0" xfId="54" applyFont="1" applyFill="1" applyBorder="1" applyAlignment="1">
      <alignment horizont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177" fontId="24" fillId="32" borderId="0" xfId="54" applyNumberFormat="1" applyFont="1" applyFill="1" applyBorder="1" applyAlignment="1" applyProtection="1">
      <alignment vertical="center"/>
      <protection/>
    </xf>
    <xf numFmtId="177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vertical="center"/>
      <protection/>
    </xf>
    <xf numFmtId="0" fontId="10" fillId="32" borderId="11" xfId="54" applyFont="1" applyFill="1" applyBorder="1" applyAlignment="1">
      <alignment horizontal="center" vertical="center" wrapText="1"/>
      <protection/>
    </xf>
    <xf numFmtId="0" fontId="10" fillId="32" borderId="12" xfId="54" applyFont="1" applyFill="1" applyBorder="1" applyAlignment="1">
      <alignment horizontal="center" vertical="center" wrapText="1"/>
      <protection/>
    </xf>
    <xf numFmtId="0" fontId="10" fillId="32" borderId="46" xfId="54" applyFont="1" applyFill="1" applyBorder="1" applyAlignment="1">
      <alignment horizontal="center" vertical="center" wrapText="1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76" fontId="10" fillId="32" borderId="47" xfId="54" applyNumberFormat="1" applyFont="1" applyFill="1" applyBorder="1" applyAlignment="1" applyProtection="1">
      <alignment horizontal="center" vertical="center"/>
      <protection/>
    </xf>
    <xf numFmtId="176" fontId="10" fillId="32" borderId="40" xfId="54" applyNumberFormat="1" applyFont="1" applyFill="1" applyBorder="1" applyAlignment="1" applyProtection="1">
      <alignment horizontal="center" vertical="center"/>
      <protection/>
    </xf>
    <xf numFmtId="176" fontId="10" fillId="32" borderId="26" xfId="54" applyNumberFormat="1" applyFont="1" applyFill="1" applyBorder="1" applyAlignment="1" applyProtection="1">
      <alignment horizontal="center" vertical="center"/>
      <protection/>
    </xf>
    <xf numFmtId="176" fontId="10" fillId="32" borderId="30" xfId="0" applyNumberFormat="1" applyFont="1" applyFill="1" applyBorder="1" applyAlignment="1" applyProtection="1">
      <alignment horizontal="center" vertical="center"/>
      <protection/>
    </xf>
    <xf numFmtId="0" fontId="10" fillId="32" borderId="15" xfId="54" applyFont="1" applyFill="1" applyBorder="1" applyAlignment="1">
      <alignment horizontal="center" vertical="center" wrapText="1"/>
      <protection/>
    </xf>
    <xf numFmtId="0" fontId="10" fillId="32" borderId="16" xfId="54" applyFont="1" applyFill="1" applyBorder="1" applyAlignment="1">
      <alignment horizontal="center" vertical="center" wrapText="1"/>
      <protection/>
    </xf>
    <xf numFmtId="178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48" xfId="54" applyNumberFormat="1" applyFont="1" applyFill="1" applyBorder="1" applyAlignment="1" applyProtection="1">
      <alignment horizontal="center" vertical="center"/>
      <protection/>
    </xf>
    <xf numFmtId="179" fontId="6" fillId="32" borderId="39" xfId="54" applyNumberFormat="1" applyFont="1" applyFill="1" applyBorder="1" applyAlignment="1" applyProtection="1">
      <alignment horizontal="center" vertical="center"/>
      <protection/>
    </xf>
    <xf numFmtId="178" fontId="6" fillId="32" borderId="42" xfId="54" applyNumberFormat="1" applyFont="1" applyFill="1" applyBorder="1" applyAlignment="1" applyProtection="1">
      <alignment horizontal="center" vertical="center"/>
      <protection/>
    </xf>
    <xf numFmtId="178" fontId="6" fillId="32" borderId="48" xfId="54" applyNumberFormat="1" applyFont="1" applyFill="1" applyBorder="1" applyAlignment="1" applyProtection="1">
      <alignment horizontal="center" vertical="center"/>
      <protection/>
    </xf>
    <xf numFmtId="178" fontId="6" fillId="32" borderId="41" xfId="54" applyNumberFormat="1" applyFont="1" applyFill="1" applyBorder="1" applyAlignment="1" applyProtection="1">
      <alignment horizontal="center" vertical="center"/>
      <protection/>
    </xf>
    <xf numFmtId="178" fontId="6" fillId="32" borderId="49" xfId="54" applyNumberFormat="1" applyFont="1" applyFill="1" applyBorder="1" applyAlignment="1" applyProtection="1">
      <alignment horizontal="center" vertical="center"/>
      <protection/>
    </xf>
    <xf numFmtId="178" fontId="6" fillId="32" borderId="50" xfId="54" applyNumberFormat="1" applyFont="1" applyFill="1" applyBorder="1" applyAlignment="1" applyProtection="1">
      <alignment horizontal="center" vertical="center"/>
      <protection/>
    </xf>
    <xf numFmtId="178" fontId="6" fillId="32" borderId="51" xfId="54" applyNumberFormat="1" applyFont="1" applyFill="1" applyBorder="1" applyAlignment="1" applyProtection="1">
      <alignment horizontal="center" vertical="center"/>
      <protection/>
    </xf>
    <xf numFmtId="0" fontId="6" fillId="32" borderId="52" xfId="54" applyNumberFormat="1" applyFont="1" applyFill="1" applyBorder="1" applyAlignment="1" applyProtection="1">
      <alignment horizontal="center" vertical="center"/>
      <protection/>
    </xf>
    <xf numFmtId="0" fontId="6" fillId="32" borderId="53" xfId="54" applyNumberFormat="1" applyFont="1" applyFill="1" applyBorder="1" applyAlignment="1" applyProtection="1">
      <alignment horizontal="center" vertical="center"/>
      <protection/>
    </xf>
    <xf numFmtId="178" fontId="6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19" xfId="54" applyNumberFormat="1" applyFont="1" applyFill="1" applyBorder="1" applyAlignment="1" applyProtection="1">
      <alignment horizontal="center" vertical="center"/>
      <protection/>
    </xf>
    <xf numFmtId="178" fontId="6" fillId="0" borderId="32" xfId="54" applyNumberFormat="1" applyFont="1" applyFill="1" applyBorder="1" applyAlignment="1" applyProtection="1">
      <alignment horizontal="center" vertical="center"/>
      <protection/>
    </xf>
    <xf numFmtId="1" fontId="6" fillId="0" borderId="32" xfId="54" applyNumberFormat="1" applyFont="1" applyFill="1" applyBorder="1" applyAlignment="1">
      <alignment horizontal="center" vertical="center"/>
      <protection/>
    </xf>
    <xf numFmtId="0" fontId="6" fillId="0" borderId="32" xfId="54" applyNumberFormat="1" applyFont="1" applyFill="1" applyBorder="1" applyAlignment="1" applyProtection="1">
      <alignment horizontal="center" vertical="center"/>
      <protection/>
    </xf>
    <xf numFmtId="178" fontId="6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17" xfId="54" applyNumberFormat="1" applyFont="1" applyFill="1" applyBorder="1" applyAlignment="1" applyProtection="1">
      <alignment horizontal="center" vertical="center"/>
      <protection/>
    </xf>
    <xf numFmtId="176" fontId="10" fillId="32" borderId="0" xfId="54" applyNumberFormat="1" applyFont="1" applyFill="1" applyBorder="1" applyAlignment="1" applyProtection="1">
      <alignment horizontal="center" vertical="center"/>
      <protection/>
    </xf>
    <xf numFmtId="178" fontId="6" fillId="32" borderId="21" xfId="0" applyNumberFormat="1" applyFont="1" applyFill="1" applyBorder="1" applyAlignment="1" applyProtection="1">
      <alignment horizontal="center" vertical="center"/>
      <protection/>
    </xf>
    <xf numFmtId="178" fontId="6" fillId="32" borderId="20" xfId="0" applyNumberFormat="1" applyFont="1" applyFill="1" applyBorder="1" applyAlignment="1" applyProtection="1">
      <alignment horizontal="center" vertical="center"/>
      <protection/>
    </xf>
    <xf numFmtId="178" fontId="6" fillId="32" borderId="24" xfId="0" applyNumberFormat="1" applyFont="1" applyFill="1" applyBorder="1" applyAlignment="1" applyProtection="1">
      <alignment horizontal="center" vertical="center"/>
      <protection/>
    </xf>
    <xf numFmtId="176" fontId="10" fillId="32" borderId="54" xfId="0" applyNumberFormat="1" applyFont="1" applyFill="1" applyBorder="1" applyAlignment="1" applyProtection="1">
      <alignment horizontal="center" vertical="center"/>
      <protection/>
    </xf>
    <xf numFmtId="176" fontId="10" fillId="32" borderId="55" xfId="0" applyNumberFormat="1" applyFont="1" applyFill="1" applyBorder="1" applyAlignment="1" applyProtection="1">
      <alignment horizontal="center" vertical="center"/>
      <protection/>
    </xf>
    <xf numFmtId="1" fontId="10" fillId="32" borderId="54" xfId="0" applyNumberFormat="1" applyFont="1" applyFill="1" applyBorder="1" applyAlignment="1" applyProtection="1">
      <alignment horizontal="center" vertical="center"/>
      <protection/>
    </xf>
    <xf numFmtId="178" fontId="10" fillId="32" borderId="55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top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24" xfId="0" applyFont="1" applyFill="1" applyBorder="1" applyAlignment="1">
      <alignment horizontal="left" vertical="top" wrapText="1"/>
    </xf>
    <xf numFmtId="0" fontId="6" fillId="32" borderId="4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56" xfId="54" applyNumberFormat="1" applyFont="1" applyFill="1" applyBorder="1" applyAlignment="1" applyProtection="1">
      <alignment horizontal="center" vertical="center"/>
      <protection/>
    </xf>
    <xf numFmtId="0" fontId="6" fillId="32" borderId="57" xfId="54" applyNumberFormat="1" applyFont="1" applyFill="1" applyBorder="1" applyAlignment="1" applyProtection="1">
      <alignment horizontal="center" vertical="center"/>
      <protection/>
    </xf>
    <xf numFmtId="0" fontId="6" fillId="32" borderId="58" xfId="54" applyFont="1" applyFill="1" applyBorder="1" applyAlignment="1">
      <alignment horizontal="center" vertical="center" wrapText="1"/>
      <protection/>
    </xf>
    <xf numFmtId="0" fontId="6" fillId="32" borderId="58" xfId="54" applyFont="1" applyFill="1" applyBorder="1" applyAlignment="1">
      <alignment horizontal="center" vertical="center" wrapText="1"/>
      <protection/>
    </xf>
    <xf numFmtId="0" fontId="6" fillId="0" borderId="58" xfId="54" applyNumberFormat="1" applyFont="1" applyFill="1" applyBorder="1" applyAlignment="1">
      <alignment horizontal="center" vertical="center" wrapText="1"/>
      <protection/>
    </xf>
    <xf numFmtId="1" fontId="10" fillId="32" borderId="59" xfId="0" applyNumberFormat="1" applyFont="1" applyFill="1" applyBorder="1" applyAlignment="1">
      <alignment horizontal="center" vertical="center" wrapText="1"/>
    </xf>
    <xf numFmtId="1" fontId="10" fillId="32" borderId="60" xfId="54" applyNumberFormat="1" applyFont="1" applyFill="1" applyBorder="1" applyAlignment="1" applyProtection="1">
      <alignment horizontal="center" vertical="center"/>
      <protection/>
    </xf>
    <xf numFmtId="176" fontId="10" fillId="32" borderId="60" xfId="54" applyNumberFormat="1" applyFont="1" applyFill="1" applyBorder="1" applyAlignment="1" applyProtection="1">
      <alignment horizontal="center" vertical="center"/>
      <protection/>
    </xf>
    <xf numFmtId="1" fontId="10" fillId="32" borderId="32" xfId="0" applyNumberFormat="1" applyFont="1" applyFill="1" applyBorder="1" applyAlignment="1">
      <alignment horizontal="center" vertical="center" wrapText="1"/>
    </xf>
    <xf numFmtId="176" fontId="10" fillId="32" borderId="61" xfId="54" applyNumberFormat="1" applyFont="1" applyFill="1" applyBorder="1" applyAlignment="1" applyProtection="1">
      <alignment horizontal="center" vertical="center"/>
      <protection/>
    </xf>
    <xf numFmtId="1" fontId="10" fillId="32" borderId="55" xfId="0" applyNumberFormat="1" applyFont="1" applyFill="1" applyBorder="1" applyAlignment="1" applyProtection="1">
      <alignment horizontal="center" vertical="center"/>
      <protection/>
    </xf>
    <xf numFmtId="176" fontId="10" fillId="32" borderId="58" xfId="54" applyNumberFormat="1" applyFont="1" applyFill="1" applyBorder="1" applyAlignment="1" applyProtection="1">
      <alignment horizontal="center" vertical="center"/>
      <protection/>
    </xf>
    <xf numFmtId="178" fontId="10" fillId="32" borderId="27" xfId="54" applyNumberFormat="1" applyFont="1" applyFill="1" applyBorder="1" applyAlignment="1">
      <alignment horizontal="center" vertical="center" wrapText="1"/>
      <protection/>
    </xf>
    <xf numFmtId="0" fontId="10" fillId="32" borderId="28" xfId="0" applyFont="1" applyFill="1" applyBorder="1" applyAlignment="1">
      <alignment horizontal="left" vertical="top" wrapText="1"/>
    </xf>
    <xf numFmtId="0" fontId="10" fillId="32" borderId="62" xfId="0" applyFont="1" applyFill="1" applyBorder="1" applyAlignment="1">
      <alignment horizontal="left" vertical="top" wrapText="1"/>
    </xf>
    <xf numFmtId="0" fontId="6" fillId="32" borderId="61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center" vertical="center"/>
      <protection/>
    </xf>
    <xf numFmtId="0" fontId="6" fillId="0" borderId="61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10" fillId="32" borderId="61" xfId="0" applyFont="1" applyFill="1" applyBorder="1" applyAlignment="1" applyProtection="1">
      <alignment horizontal="right" vertical="center"/>
      <protection/>
    </xf>
    <xf numFmtId="0" fontId="12" fillId="32" borderId="61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23" fillId="0" borderId="0" xfId="54" applyNumberFormat="1" applyFont="1" applyFill="1" applyBorder="1" applyAlignment="1">
      <alignment horizontal="center" vertical="center" wrapText="1"/>
      <protection/>
    </xf>
    <xf numFmtId="1" fontId="10" fillId="32" borderId="0" xfId="54" applyNumberFormat="1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1" fontId="10" fillId="32" borderId="63" xfId="54" applyNumberFormat="1" applyFont="1" applyFill="1" applyBorder="1" applyAlignment="1" applyProtection="1">
      <alignment horizontal="center" vertical="center"/>
      <protection/>
    </xf>
    <xf numFmtId="1" fontId="10" fillId="32" borderId="64" xfId="54" applyNumberFormat="1" applyFont="1" applyFill="1" applyBorder="1" applyAlignment="1" applyProtection="1">
      <alignment horizontal="center" vertical="center"/>
      <protection/>
    </xf>
    <xf numFmtId="1" fontId="10" fillId="32" borderId="23" xfId="54" applyNumberFormat="1" applyFont="1" applyFill="1" applyBorder="1" applyAlignment="1" applyProtection="1">
      <alignment horizontal="center" vertical="center"/>
      <protection/>
    </xf>
    <xf numFmtId="1" fontId="10" fillId="32" borderId="65" xfId="0" applyNumberFormat="1" applyFont="1" applyFill="1" applyBorder="1" applyAlignment="1" applyProtection="1">
      <alignment horizontal="center" vertical="center"/>
      <protection/>
    </xf>
    <xf numFmtId="1" fontId="10" fillId="32" borderId="66" xfId="54" applyNumberFormat="1" applyFont="1" applyFill="1" applyBorder="1" applyAlignment="1">
      <alignment horizontal="center" vertical="center" wrapText="1"/>
      <protection/>
    </xf>
    <xf numFmtId="0" fontId="6" fillId="32" borderId="64" xfId="54" applyNumberFormat="1" applyFont="1" applyFill="1" applyBorder="1" applyAlignment="1" applyProtection="1">
      <alignment horizontal="center" vertical="center"/>
      <protection/>
    </xf>
    <xf numFmtId="0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23" xfId="54" applyNumberFormat="1" applyFont="1" applyFill="1" applyBorder="1" applyAlignment="1" applyProtection="1">
      <alignment horizontal="center" vertical="center"/>
      <protection/>
    </xf>
    <xf numFmtId="177" fontId="6" fillId="0" borderId="16" xfId="54" applyNumberFormat="1" applyFont="1" applyFill="1" applyBorder="1" applyAlignment="1" applyProtection="1">
      <alignment vertical="center"/>
      <protection/>
    </xf>
    <xf numFmtId="177" fontId="6" fillId="0" borderId="19" xfId="54" applyNumberFormat="1" applyFont="1" applyFill="1" applyBorder="1" applyAlignment="1" applyProtection="1">
      <alignment vertical="center"/>
      <protection/>
    </xf>
    <xf numFmtId="177" fontId="6" fillId="0" borderId="19" xfId="54" applyNumberFormat="1" applyFont="1" applyFill="1" applyBorder="1" applyAlignment="1" applyProtection="1">
      <alignment vertical="center"/>
      <protection/>
    </xf>
    <xf numFmtId="177" fontId="24" fillId="0" borderId="19" xfId="54" applyNumberFormat="1" applyFont="1" applyFill="1" applyBorder="1" applyAlignment="1" applyProtection="1">
      <alignment vertical="center"/>
      <protection/>
    </xf>
    <xf numFmtId="177" fontId="6" fillId="0" borderId="41" xfId="54" applyNumberFormat="1" applyFont="1" applyFill="1" applyBorder="1" applyAlignment="1" applyProtection="1">
      <alignment vertical="center"/>
      <protection/>
    </xf>
    <xf numFmtId="177" fontId="6" fillId="0" borderId="53" xfId="54" applyNumberFormat="1" applyFont="1" applyFill="1" applyBorder="1" applyAlignment="1" applyProtection="1">
      <alignment horizontal="center" vertical="center"/>
      <protection/>
    </xf>
    <xf numFmtId="1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8" xfId="54" applyNumberFormat="1" applyFont="1" applyFill="1" applyBorder="1" applyAlignment="1" applyProtection="1">
      <alignment horizontal="center" vertical="center"/>
      <protection/>
    </xf>
    <xf numFmtId="176" fontId="23" fillId="0" borderId="37" xfId="54" applyNumberFormat="1" applyFont="1" applyFill="1" applyBorder="1" applyAlignment="1">
      <alignment horizontal="center" vertical="center" wrapText="1"/>
      <protection/>
    </xf>
    <xf numFmtId="1" fontId="23" fillId="0" borderId="66" xfId="54" applyNumberFormat="1" applyFont="1" applyFill="1" applyBorder="1" applyAlignment="1">
      <alignment horizontal="center" vertical="center" wrapText="1"/>
      <protection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61" xfId="0" applyNumberFormat="1" applyFont="1" applyFill="1" applyBorder="1" applyAlignment="1">
      <alignment horizontal="center" vertical="center" wrapText="1"/>
    </xf>
    <xf numFmtId="0" fontId="10" fillId="0" borderId="41" xfId="54" applyFont="1" applyFill="1" applyBorder="1" applyAlignment="1">
      <alignment horizontal="center" vertical="center" wrapText="1"/>
      <protection/>
    </xf>
    <xf numFmtId="0" fontId="6" fillId="0" borderId="42" xfId="54" applyFont="1" applyFill="1" applyBorder="1" applyAlignment="1">
      <alignment horizontal="center" vertical="center" wrapText="1"/>
      <protection/>
    </xf>
    <xf numFmtId="0" fontId="6" fillId="0" borderId="61" xfId="54" applyFont="1" applyFill="1" applyBorder="1" applyAlignment="1">
      <alignment horizontal="center" vertical="center" wrapText="1"/>
      <protection/>
    </xf>
    <xf numFmtId="0" fontId="10" fillId="0" borderId="42" xfId="54" applyFont="1" applyFill="1" applyBorder="1" applyAlignment="1">
      <alignment horizontal="center" vertical="center" wrapText="1"/>
      <protection/>
    </xf>
    <xf numFmtId="0" fontId="10" fillId="0" borderId="40" xfId="54" applyFont="1" applyFill="1" applyBorder="1" applyAlignment="1">
      <alignment horizontal="center" vertical="center" wrapText="1"/>
      <protection/>
    </xf>
    <xf numFmtId="0" fontId="10" fillId="0" borderId="64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 applyProtection="1">
      <alignment vertical="center"/>
      <protection/>
    </xf>
    <xf numFmtId="177" fontId="24" fillId="0" borderId="12" xfId="54" applyNumberFormat="1" applyFont="1" applyFill="1" applyBorder="1" applyAlignment="1" applyProtection="1">
      <alignment vertical="center"/>
      <protection/>
    </xf>
    <xf numFmtId="1" fontId="10" fillId="32" borderId="53" xfId="54" applyNumberFormat="1" applyFont="1" applyFill="1" applyBorder="1" applyAlignment="1">
      <alignment horizontal="center" vertical="center" wrapText="1"/>
      <protection/>
    </xf>
    <xf numFmtId="177" fontId="6" fillId="0" borderId="12" xfId="54" applyNumberFormat="1" applyFont="1" applyFill="1" applyBorder="1" applyAlignment="1" applyProtection="1">
      <alignment vertical="center"/>
      <protection/>
    </xf>
    <xf numFmtId="49" fontId="6" fillId="0" borderId="33" xfId="54" applyNumberFormat="1" applyFont="1" applyFill="1" applyBorder="1" applyAlignment="1">
      <alignment vertical="center" wrapText="1"/>
      <protection/>
    </xf>
    <xf numFmtId="0" fontId="6" fillId="0" borderId="48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>
      <alignment horizontal="center" vertical="center" wrapText="1"/>
      <protection/>
    </xf>
    <xf numFmtId="1" fontId="10" fillId="32" borderId="67" xfId="54" applyNumberFormat="1" applyFont="1" applyFill="1" applyBorder="1" applyAlignment="1">
      <alignment horizontal="center" vertical="center" wrapText="1"/>
      <protection/>
    </xf>
    <xf numFmtId="1" fontId="10" fillId="32" borderId="52" xfId="54" applyNumberFormat="1" applyFont="1" applyFill="1" applyBorder="1" applyAlignment="1">
      <alignment horizontal="center" vertical="center" wrapText="1"/>
      <protection/>
    </xf>
    <xf numFmtId="1" fontId="10" fillId="32" borderId="68" xfId="54" applyNumberFormat="1" applyFont="1" applyFill="1" applyBorder="1" applyAlignment="1">
      <alignment horizontal="center" vertical="center" wrapText="1"/>
      <protection/>
    </xf>
    <xf numFmtId="176" fontId="6" fillId="32" borderId="0" xfId="54" applyNumberFormat="1" applyFont="1" applyFill="1" applyBorder="1" applyAlignment="1" applyProtection="1">
      <alignment vertical="center"/>
      <protection/>
    </xf>
    <xf numFmtId="176" fontId="28" fillId="0" borderId="0" xfId="54" applyNumberFormat="1" applyFont="1" applyFill="1" applyBorder="1" applyAlignment="1" applyProtection="1">
      <alignment horizontal="center" vertical="center"/>
      <protection/>
    </xf>
    <xf numFmtId="49" fontId="6" fillId="32" borderId="32" xfId="0" applyNumberFormat="1" applyFont="1" applyFill="1" applyBorder="1" applyAlignment="1" applyProtection="1">
      <alignment horizontal="center" vertical="center"/>
      <protection/>
    </xf>
    <xf numFmtId="49" fontId="6" fillId="32" borderId="46" xfId="0" applyNumberFormat="1" applyFont="1" applyFill="1" applyBorder="1" applyAlignment="1" applyProtection="1">
      <alignment horizontal="center" vertical="center"/>
      <protection/>
    </xf>
    <xf numFmtId="49" fontId="6" fillId="32" borderId="34" xfId="0" applyNumberFormat="1" applyFont="1" applyFill="1" applyBorder="1" applyAlignment="1" applyProtection="1">
      <alignment horizontal="center" vertical="center"/>
      <protection/>
    </xf>
    <xf numFmtId="0" fontId="10" fillId="32" borderId="10" xfId="54" applyFont="1" applyFill="1" applyBorder="1" applyAlignment="1">
      <alignment horizontal="center" vertical="center" wrapText="1"/>
      <protection/>
    </xf>
    <xf numFmtId="49" fontId="6" fillId="32" borderId="39" xfId="54" applyNumberFormat="1" applyFont="1" applyFill="1" applyBorder="1" applyAlignment="1">
      <alignment vertical="center" wrapText="1"/>
      <protection/>
    </xf>
    <xf numFmtId="49" fontId="6" fillId="32" borderId="30" xfId="0" applyNumberFormat="1" applyFont="1" applyFill="1" applyBorder="1" applyAlignment="1">
      <alignment vertical="center" wrapText="1"/>
    </xf>
    <xf numFmtId="49" fontId="6" fillId="32" borderId="30" xfId="54" applyNumberFormat="1" applyFont="1" applyFill="1" applyBorder="1" applyAlignment="1">
      <alignment horizontal="left" vertical="center" wrapText="1"/>
      <protection/>
    </xf>
    <xf numFmtId="49" fontId="6" fillId="32" borderId="30" xfId="54" applyNumberFormat="1" applyFont="1" applyFill="1" applyBorder="1" applyAlignment="1">
      <alignment vertical="center" wrapText="1"/>
      <protection/>
    </xf>
    <xf numFmtId="49" fontId="6" fillId="32" borderId="69" xfId="54" applyNumberFormat="1" applyFont="1" applyFill="1" applyBorder="1" applyAlignment="1">
      <alignment vertical="center" wrapText="1"/>
      <protection/>
    </xf>
    <xf numFmtId="49" fontId="6" fillId="32" borderId="31" xfId="54" applyNumberFormat="1" applyFont="1" applyFill="1" applyBorder="1" applyAlignment="1">
      <alignment vertical="center" wrapText="1"/>
      <protection/>
    </xf>
    <xf numFmtId="0" fontId="6" fillId="32" borderId="42" xfId="54" applyFont="1" applyFill="1" applyBorder="1" applyAlignment="1">
      <alignment horizontal="center" vertical="center" wrapText="1"/>
      <protection/>
    </xf>
    <xf numFmtId="49" fontId="6" fillId="32" borderId="48" xfId="54" applyNumberFormat="1" applyFont="1" applyFill="1" applyBorder="1" applyAlignment="1">
      <alignment horizontal="center" vertical="center" wrapText="1"/>
      <protection/>
    </xf>
    <xf numFmtId="49" fontId="6" fillId="32" borderId="64" xfId="54" applyNumberFormat="1" applyFont="1" applyFill="1" applyBorder="1" applyAlignment="1">
      <alignment horizontal="center" vertical="center" wrapText="1"/>
      <protection/>
    </xf>
    <xf numFmtId="177" fontId="6" fillId="32" borderId="41" xfId="54" applyNumberFormat="1" applyFont="1" applyFill="1" applyBorder="1" applyAlignment="1" applyProtection="1">
      <alignment horizontal="center" vertical="center" wrapText="1"/>
      <protection/>
    </xf>
    <xf numFmtId="176" fontId="6" fillId="32" borderId="33" xfId="54" applyNumberFormat="1" applyFont="1" applyFill="1" applyBorder="1" applyAlignment="1" applyProtection="1">
      <alignment horizontal="center" vertical="center"/>
      <protection/>
    </xf>
    <xf numFmtId="1" fontId="6" fillId="32" borderId="34" xfId="54" applyNumberFormat="1" applyFont="1" applyFill="1" applyBorder="1" applyAlignment="1" applyProtection="1">
      <alignment horizontal="center" vertical="center"/>
      <protection/>
    </xf>
    <xf numFmtId="1" fontId="6" fillId="32" borderId="48" xfId="54" applyNumberFormat="1" applyFont="1" applyFill="1" applyBorder="1" applyAlignment="1" applyProtection="1">
      <alignment horizontal="center" vertical="center"/>
      <protection/>
    </xf>
    <xf numFmtId="0" fontId="6" fillId="32" borderId="40" xfId="54" applyFont="1" applyFill="1" applyBorder="1" applyAlignment="1">
      <alignment horizontal="center" vertical="center" wrapText="1"/>
      <protection/>
    </xf>
    <xf numFmtId="0" fontId="6" fillId="32" borderId="61" xfId="54" applyFont="1" applyFill="1" applyBorder="1" applyAlignment="1">
      <alignment horizontal="center" vertical="center" wrapText="1"/>
      <protection/>
    </xf>
    <xf numFmtId="0" fontId="6" fillId="32" borderId="41" xfId="54" applyFont="1" applyFill="1" applyBorder="1" applyAlignment="1">
      <alignment horizontal="center" vertical="center" wrapText="1"/>
      <protection/>
    </xf>
    <xf numFmtId="0" fontId="6" fillId="32" borderId="64" xfId="54" applyFont="1" applyFill="1" applyBorder="1" applyAlignment="1">
      <alignment horizontal="center" vertical="center" wrapText="1"/>
      <protection/>
    </xf>
    <xf numFmtId="49" fontId="6" fillId="32" borderId="18" xfId="0" applyNumberFormat="1" applyFont="1" applyFill="1" applyBorder="1" applyAlignment="1">
      <alignment horizontal="center" vertical="center" wrapText="1"/>
    </xf>
    <xf numFmtId="177" fontId="6" fillId="32" borderId="19" xfId="0" applyNumberFormat="1" applyFont="1" applyFill="1" applyBorder="1" applyAlignment="1" applyProtection="1">
      <alignment horizontal="center" vertical="center" wrapText="1"/>
      <protection/>
    </xf>
    <xf numFmtId="1" fontId="6" fillId="32" borderId="17" xfId="54" applyNumberFormat="1" applyFont="1" applyFill="1" applyBorder="1" applyAlignment="1" applyProtection="1">
      <alignment horizontal="center" vertical="center"/>
      <protection/>
    </xf>
    <xf numFmtId="1" fontId="6" fillId="32" borderId="18" xfId="54" applyNumberFormat="1" applyFont="1" applyFill="1" applyBorder="1" applyAlignment="1" applyProtection="1">
      <alignment horizontal="center" vertical="center"/>
      <protection/>
    </xf>
    <xf numFmtId="1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5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8" xfId="54" applyNumberFormat="1" applyFont="1" applyFill="1" applyBorder="1" applyAlignment="1">
      <alignment horizontal="center" vertical="center" wrapText="1"/>
      <protection/>
    </xf>
    <xf numFmtId="49" fontId="6" fillId="32" borderId="23" xfId="54" applyNumberFormat="1" applyFont="1" applyFill="1" applyBorder="1" applyAlignment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horizontal="center" vertical="center"/>
      <protection/>
    </xf>
    <xf numFmtId="179" fontId="6" fillId="32" borderId="35" xfId="54" applyNumberFormat="1" applyFont="1" applyFill="1" applyBorder="1" applyAlignment="1" applyProtection="1">
      <alignment horizontal="center" vertical="center"/>
      <protection/>
    </xf>
    <xf numFmtId="178" fontId="26" fillId="32" borderId="19" xfId="54" applyNumberFormat="1" applyFont="1" applyFill="1" applyBorder="1" applyAlignment="1" applyProtection="1">
      <alignment horizontal="center" vertical="center"/>
      <protection/>
    </xf>
    <xf numFmtId="177" fontId="6" fillId="32" borderId="17" xfId="54" applyNumberFormat="1" applyFont="1" applyFill="1" applyBorder="1" applyAlignment="1" applyProtection="1">
      <alignment horizontal="center" vertical="center"/>
      <protection/>
    </xf>
    <xf numFmtId="177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Font="1" applyFill="1" applyBorder="1" applyAlignment="1">
      <alignment horizontal="center" vertical="center" wrapText="1"/>
      <protection/>
    </xf>
    <xf numFmtId="0" fontId="6" fillId="32" borderId="12" xfId="54" applyFont="1" applyFill="1" applyBorder="1" applyAlignment="1">
      <alignment horizontal="center" vertical="center" wrapText="1"/>
      <protection/>
    </xf>
    <xf numFmtId="0" fontId="6" fillId="32" borderId="46" xfId="54" applyFont="1" applyFill="1" applyBorder="1" applyAlignment="1">
      <alignment horizontal="center" vertical="center" wrapText="1"/>
      <protection/>
    </xf>
    <xf numFmtId="0" fontId="6" fillId="32" borderId="70" xfId="54" applyFont="1" applyFill="1" applyBorder="1" applyAlignment="1">
      <alignment horizontal="center" vertical="center" wrapText="1"/>
      <protection/>
    </xf>
    <xf numFmtId="0" fontId="6" fillId="32" borderId="71" xfId="54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6" fillId="32" borderId="13" xfId="54" applyFont="1" applyFill="1" applyBorder="1" applyAlignment="1">
      <alignment horizontal="center" vertical="center" wrapText="1"/>
      <protection/>
    </xf>
    <xf numFmtId="177" fontId="6" fillId="32" borderId="21" xfId="54" applyNumberFormat="1" applyFont="1" applyFill="1" applyBorder="1" applyAlignment="1" applyProtection="1">
      <alignment horizontal="center" vertical="center"/>
      <protection/>
    </xf>
    <xf numFmtId="0" fontId="6" fillId="32" borderId="20" xfId="54" applyFont="1" applyFill="1" applyBorder="1" applyAlignment="1">
      <alignment horizontal="center" vertical="center" wrapText="1"/>
      <protection/>
    </xf>
    <xf numFmtId="0" fontId="6" fillId="32" borderId="27" xfId="54" applyFont="1" applyFill="1" applyBorder="1" applyAlignment="1">
      <alignment horizontal="center" vertical="center" wrapText="1"/>
      <protection/>
    </xf>
    <xf numFmtId="179" fontId="10" fillId="32" borderId="72" xfId="54" applyNumberFormat="1" applyFont="1" applyFill="1" applyBorder="1" applyAlignment="1" applyProtection="1">
      <alignment horizontal="center" vertical="center"/>
      <protection/>
    </xf>
    <xf numFmtId="0" fontId="10" fillId="32" borderId="55" xfId="54" applyFont="1" applyFill="1" applyBorder="1" applyAlignment="1">
      <alignment horizontal="center" vertical="center" wrapText="1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32" borderId="30" xfId="0" applyNumberFormat="1" applyFont="1" applyFill="1" applyBorder="1" applyAlignment="1" applyProtection="1">
      <alignment horizontal="center" vertical="center"/>
      <protection/>
    </xf>
    <xf numFmtId="49" fontId="6" fillId="32" borderId="35" xfId="54" applyNumberFormat="1" applyFont="1" applyFill="1" applyBorder="1" applyAlignment="1">
      <alignment horizontal="left" vertical="center" wrapText="1"/>
      <protection/>
    </xf>
    <xf numFmtId="178" fontId="6" fillId="32" borderId="19" xfId="54" applyNumberFormat="1" applyFont="1" applyFill="1" applyBorder="1" applyAlignment="1" applyProtection="1">
      <alignment horizontal="center" vertical="center"/>
      <protection/>
    </xf>
    <xf numFmtId="49" fontId="6" fillId="32" borderId="33" xfId="54" applyNumberFormat="1" applyFont="1" applyFill="1" applyBorder="1" applyAlignment="1">
      <alignment horizontal="left" vertical="center" wrapText="1"/>
      <protection/>
    </xf>
    <xf numFmtId="178" fontId="6" fillId="32" borderId="18" xfId="54" applyNumberFormat="1" applyFont="1" applyFill="1" applyBorder="1" applyAlignment="1" applyProtection="1">
      <alignment horizontal="center" vertical="center"/>
      <protection/>
    </xf>
    <xf numFmtId="178" fontId="6" fillId="32" borderId="58" xfId="54" applyNumberFormat="1" applyFont="1" applyFill="1" applyBorder="1" applyAlignment="1" applyProtection="1">
      <alignment horizontal="center" vertical="center"/>
      <protection/>
    </xf>
    <xf numFmtId="178" fontId="6" fillId="32" borderId="17" xfId="54" applyNumberFormat="1" applyFont="1" applyFill="1" applyBorder="1" applyAlignment="1" applyProtection="1">
      <alignment horizontal="center" vertical="center"/>
      <protection/>
    </xf>
    <xf numFmtId="178" fontId="10" fillId="32" borderId="19" xfId="54" applyNumberFormat="1" applyFont="1" applyFill="1" applyBorder="1" applyAlignment="1">
      <alignment horizontal="center" vertical="center" wrapText="1"/>
      <protection/>
    </xf>
    <xf numFmtId="49" fontId="6" fillId="32" borderId="59" xfId="0" applyNumberFormat="1" applyFont="1" applyFill="1" applyBorder="1" applyAlignment="1" applyProtection="1">
      <alignment horizontal="center" vertical="center"/>
      <protection/>
    </xf>
    <xf numFmtId="0" fontId="6" fillId="32" borderId="29" xfId="0" applyNumberFormat="1" applyFont="1" applyFill="1" applyBorder="1" applyAlignment="1" applyProtection="1">
      <alignment horizontal="left" vertical="center"/>
      <protection/>
    </xf>
    <xf numFmtId="0" fontId="6" fillId="32" borderId="30" xfId="0" applyNumberFormat="1" applyFont="1" applyFill="1" applyBorder="1" applyAlignment="1" applyProtection="1">
      <alignment horizontal="left" vertical="center" wrapText="1"/>
      <protection/>
    </xf>
    <xf numFmtId="49" fontId="6" fillId="32" borderId="31" xfId="0" applyNumberFormat="1" applyFont="1" applyFill="1" applyBorder="1" applyAlignment="1" applyProtection="1">
      <alignment horizontal="center" vertical="center"/>
      <protection/>
    </xf>
    <xf numFmtId="49" fontId="6" fillId="32" borderId="73" xfId="54" applyNumberFormat="1" applyFont="1" applyFill="1" applyBorder="1" applyAlignment="1">
      <alignment vertical="center" wrapText="1"/>
      <protection/>
    </xf>
    <xf numFmtId="0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NumberFormat="1" applyFont="1" applyFill="1" applyBorder="1" applyAlignment="1" applyProtection="1">
      <alignment horizontal="center" vertical="center"/>
      <protection/>
    </xf>
    <xf numFmtId="0" fontId="6" fillId="32" borderId="12" xfId="54" applyNumberFormat="1" applyFont="1" applyFill="1" applyBorder="1" applyAlignment="1" applyProtection="1">
      <alignment horizontal="center" vertical="center"/>
      <protection/>
    </xf>
    <xf numFmtId="179" fontId="6" fillId="32" borderId="69" xfId="54" applyNumberFormat="1" applyFont="1" applyFill="1" applyBorder="1" applyAlignment="1" applyProtection="1">
      <alignment horizontal="center" vertical="center"/>
      <protection/>
    </xf>
    <xf numFmtId="178" fontId="6" fillId="32" borderId="74" xfId="54" applyNumberFormat="1" applyFont="1" applyFill="1" applyBorder="1" applyAlignment="1" applyProtection="1">
      <alignment horizontal="center" vertical="center"/>
      <protection/>
    </xf>
    <xf numFmtId="178" fontId="6" fillId="32" borderId="75" xfId="54" applyNumberFormat="1" applyFont="1" applyFill="1" applyBorder="1" applyAlignment="1" applyProtection="1">
      <alignment horizontal="center" vertical="center"/>
      <protection/>
    </xf>
    <xf numFmtId="178" fontId="6" fillId="32" borderId="76" xfId="54" applyNumberFormat="1" applyFont="1" applyFill="1" applyBorder="1" applyAlignment="1" applyProtection="1">
      <alignment horizontal="center" vertical="center"/>
      <protection/>
    </xf>
    <xf numFmtId="0" fontId="6" fillId="32" borderId="71" xfId="54" applyNumberFormat="1" applyFont="1" applyFill="1" applyBorder="1" applyAlignment="1" applyProtection="1">
      <alignment horizontal="center" vertical="center"/>
      <protection/>
    </xf>
    <xf numFmtId="0" fontId="6" fillId="32" borderId="1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>
      <alignment vertical="center" wrapText="1"/>
      <protection/>
    </xf>
    <xf numFmtId="0" fontId="6" fillId="0" borderId="49" xfId="54" applyNumberFormat="1" applyFont="1" applyFill="1" applyBorder="1" applyAlignment="1" applyProtection="1">
      <alignment horizontal="center" vertical="center"/>
      <protection/>
    </xf>
    <xf numFmtId="0" fontId="6" fillId="0" borderId="50" xfId="54" applyNumberFormat="1" applyFont="1" applyFill="1" applyBorder="1" applyAlignment="1" applyProtection="1">
      <alignment horizontal="center" vertical="center"/>
      <protection/>
    </xf>
    <xf numFmtId="0" fontId="6" fillId="0" borderId="51" xfId="54" applyNumberFormat="1" applyFont="1" applyFill="1" applyBorder="1" applyAlignment="1" applyProtection="1">
      <alignment horizontal="center" vertical="center"/>
      <protection/>
    </xf>
    <xf numFmtId="179" fontId="6" fillId="0" borderId="38" xfId="54" applyNumberFormat="1" applyFont="1" applyFill="1" applyBorder="1" applyAlignment="1" applyProtection="1">
      <alignment horizontal="center" vertical="center"/>
      <protection/>
    </xf>
    <xf numFmtId="0" fontId="6" fillId="0" borderId="78" xfId="54" applyNumberFormat="1" applyFont="1" applyFill="1" applyBorder="1" applyAlignment="1" applyProtection="1">
      <alignment horizontal="center" vertical="center"/>
      <protection/>
    </xf>
    <xf numFmtId="0" fontId="6" fillId="0" borderId="79" xfId="54" applyNumberFormat="1" applyFont="1" applyFill="1" applyBorder="1" applyAlignment="1" applyProtection="1">
      <alignment horizontal="center" vertical="center"/>
      <protection/>
    </xf>
    <xf numFmtId="177" fontId="24" fillId="0" borderId="76" xfId="54" applyNumberFormat="1" applyFont="1" applyFill="1" applyBorder="1" applyAlignment="1" applyProtection="1">
      <alignment vertical="center"/>
      <protection/>
    </xf>
    <xf numFmtId="178" fontId="10" fillId="32" borderId="14" xfId="54" applyNumberFormat="1" applyFont="1" applyFill="1" applyBorder="1" applyAlignment="1" applyProtection="1">
      <alignment horizontal="center" vertical="center"/>
      <protection/>
    </xf>
    <xf numFmtId="178" fontId="10" fillId="32" borderId="15" xfId="54" applyNumberFormat="1" applyFont="1" applyFill="1" applyBorder="1" applyAlignment="1" applyProtection="1">
      <alignment horizontal="center" vertical="center"/>
      <protection/>
    </xf>
    <xf numFmtId="178" fontId="10" fillId="32" borderId="16" xfId="54" applyNumberFormat="1" applyFont="1" applyFill="1" applyBorder="1" applyAlignment="1" applyProtection="1">
      <alignment horizontal="center" vertical="center"/>
      <protection/>
    </xf>
    <xf numFmtId="178" fontId="10" fillId="32" borderId="29" xfId="54" applyNumberFormat="1" applyFont="1" applyFill="1" applyBorder="1" applyAlignment="1" applyProtection="1">
      <alignment horizontal="center" vertical="center"/>
      <protection/>
    </xf>
    <xf numFmtId="178" fontId="6" fillId="32" borderId="59" xfId="54" applyNumberFormat="1" applyFont="1" applyFill="1" applyBorder="1" applyAlignment="1" applyProtection="1">
      <alignment horizontal="left" vertical="center"/>
      <protection/>
    </xf>
    <xf numFmtId="175" fontId="10" fillId="32" borderId="29" xfId="54" applyNumberFormat="1" applyFont="1" applyFill="1" applyBorder="1" applyAlignment="1" applyProtection="1">
      <alignment horizontal="center" vertical="center"/>
      <protection/>
    </xf>
    <xf numFmtId="182" fontId="6" fillId="32" borderId="39" xfId="54" applyNumberFormat="1" applyFont="1" applyFill="1" applyBorder="1" applyAlignment="1" applyProtection="1">
      <alignment horizontal="center" vertical="center"/>
      <protection/>
    </xf>
    <xf numFmtId="182" fontId="6" fillId="32" borderId="80" xfId="54" applyNumberFormat="1" applyFont="1" applyFill="1" applyBorder="1" applyAlignment="1" applyProtection="1">
      <alignment horizontal="center" vertical="center"/>
      <protection/>
    </xf>
    <xf numFmtId="182" fontId="6" fillId="32" borderId="30" xfId="54" applyNumberFormat="1" applyFont="1" applyFill="1" applyBorder="1" applyAlignment="1" applyProtection="1">
      <alignment horizontal="center" vertical="center"/>
      <protection/>
    </xf>
    <xf numFmtId="182" fontId="6" fillId="32" borderId="38" xfId="54" applyNumberFormat="1" applyFont="1" applyFill="1" applyBorder="1" applyAlignment="1" applyProtection="1">
      <alignment horizontal="center" vertical="center"/>
      <protection/>
    </xf>
    <xf numFmtId="179" fontId="10" fillId="32" borderId="39" xfId="54" applyNumberFormat="1" applyFont="1" applyFill="1" applyBorder="1" applyAlignment="1" applyProtection="1">
      <alignment horizontal="center" vertical="center"/>
      <protection/>
    </xf>
    <xf numFmtId="182" fontId="10" fillId="32" borderId="39" xfId="54" applyNumberFormat="1" applyFont="1" applyFill="1" applyBorder="1" applyAlignment="1" applyProtection="1">
      <alignment horizontal="center" vertical="center"/>
      <protection/>
    </xf>
    <xf numFmtId="178" fontId="10" fillId="32" borderId="42" xfId="54" applyNumberFormat="1" applyFont="1" applyFill="1" applyBorder="1" applyAlignment="1" applyProtection="1">
      <alignment horizontal="center" vertical="center"/>
      <protection/>
    </xf>
    <xf numFmtId="178" fontId="10" fillId="32" borderId="41" xfId="54" applyNumberFormat="1" applyFont="1" applyFill="1" applyBorder="1" applyAlignment="1" applyProtection="1">
      <alignment horizontal="center" vertical="center"/>
      <protection/>
    </xf>
    <xf numFmtId="179" fontId="10" fillId="32" borderId="30" xfId="54" applyNumberFormat="1" applyFont="1" applyFill="1" applyBorder="1" applyAlignment="1" applyProtection="1">
      <alignment horizontal="center" vertical="center"/>
      <protection/>
    </xf>
    <xf numFmtId="179" fontId="10" fillId="0" borderId="39" xfId="54" applyNumberFormat="1" applyFont="1" applyFill="1" applyBorder="1" applyAlignment="1" applyProtection="1">
      <alignment horizontal="center" vertical="center"/>
      <protection/>
    </xf>
    <xf numFmtId="179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32" xfId="54" applyNumberFormat="1" applyFont="1" applyFill="1" applyBorder="1" applyAlignment="1" applyProtection="1">
      <alignment horizontal="center" vertical="center"/>
      <protection/>
    </xf>
    <xf numFmtId="178" fontId="6" fillId="32" borderId="14" xfId="54" applyNumberFormat="1" applyFont="1" applyFill="1" applyBorder="1" applyAlignment="1" applyProtection="1">
      <alignment horizontal="center" vertical="center"/>
      <protection/>
    </xf>
    <xf numFmtId="1" fontId="10" fillId="32" borderId="81" xfId="0" applyNumberFormat="1" applyFont="1" applyFill="1" applyBorder="1" applyAlignment="1" applyProtection="1">
      <alignment horizontal="center" vertical="center"/>
      <protection/>
    </xf>
    <xf numFmtId="1" fontId="10" fillId="32" borderId="73" xfId="0" applyNumberFormat="1" applyFont="1" applyFill="1" applyBorder="1" applyAlignment="1" applyProtection="1">
      <alignment horizontal="center" vertical="center"/>
      <protection/>
    </xf>
    <xf numFmtId="1" fontId="10" fillId="32" borderId="68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2" xfId="0" applyNumberFormat="1" applyFont="1" applyFill="1" applyBorder="1" applyAlignment="1" applyProtection="1">
      <alignment horizontal="center" vertical="center"/>
      <protection/>
    </xf>
    <xf numFmtId="1" fontId="10" fillId="32" borderId="83" xfId="54" applyNumberFormat="1" applyFont="1" applyFill="1" applyBorder="1" applyAlignment="1">
      <alignment horizontal="center" vertical="center" wrapText="1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84" xfId="54" applyNumberFormat="1" applyFont="1" applyFill="1" applyBorder="1" applyAlignment="1">
      <alignment horizontal="center" vertical="center" wrapText="1"/>
      <protection/>
    </xf>
    <xf numFmtId="1" fontId="10" fillId="32" borderId="85" xfId="0" applyNumberFormat="1" applyFont="1" applyFill="1" applyBorder="1" applyAlignment="1" applyProtection="1">
      <alignment horizontal="center" vertical="center"/>
      <protection/>
    </xf>
    <xf numFmtId="177" fontId="6" fillId="0" borderId="86" xfId="54" applyNumberFormat="1" applyFont="1" applyFill="1" applyBorder="1" applyAlignment="1" applyProtection="1">
      <alignment vertical="center"/>
      <protection/>
    </xf>
    <xf numFmtId="1" fontId="23" fillId="0" borderId="68" xfId="54" applyNumberFormat="1" applyFont="1" applyFill="1" applyBorder="1" applyAlignment="1">
      <alignment horizontal="center" vertical="center" wrapText="1"/>
      <protection/>
    </xf>
    <xf numFmtId="1" fontId="23" fillId="0" borderId="83" xfId="54" applyNumberFormat="1" applyFont="1" applyFill="1" applyBorder="1" applyAlignment="1">
      <alignment horizontal="center" vertical="center" wrapText="1"/>
      <protection/>
    </xf>
    <xf numFmtId="178" fontId="10" fillId="0" borderId="19" xfId="54" applyNumberFormat="1" applyFont="1" applyFill="1" applyBorder="1" applyAlignment="1" applyProtection="1">
      <alignment horizontal="center" vertical="center"/>
      <protection/>
    </xf>
    <xf numFmtId="178" fontId="10" fillId="0" borderId="17" xfId="54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77" fontId="6" fillId="32" borderId="0" xfId="5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177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>
      <alignment horizontal="center" vertical="center"/>
    </xf>
    <xf numFmtId="0" fontId="6" fillId="32" borderId="43" xfId="54" applyNumberFormat="1" applyFont="1" applyFill="1" applyBorder="1" applyAlignment="1" applyProtection="1">
      <alignment horizontal="center" vertical="center"/>
      <protection/>
    </xf>
    <xf numFmtId="0" fontId="6" fillId="32" borderId="68" xfId="54" applyNumberFormat="1" applyFont="1" applyFill="1" applyBorder="1" applyAlignment="1" applyProtection="1">
      <alignment horizontal="center" vertical="center"/>
      <protection/>
    </xf>
    <xf numFmtId="177" fontId="10" fillId="0" borderId="76" xfId="54" applyNumberFormat="1" applyFont="1" applyFill="1" applyBorder="1" applyAlignment="1" applyProtection="1">
      <alignment horizontal="center" vertical="center"/>
      <protection/>
    </xf>
    <xf numFmtId="177" fontId="10" fillId="0" borderId="53" xfId="54" applyNumberFormat="1" applyFont="1" applyFill="1" applyBorder="1" applyAlignment="1" applyProtection="1">
      <alignment horizontal="center" vertical="center"/>
      <protection/>
    </xf>
    <xf numFmtId="177" fontId="6" fillId="0" borderId="76" xfId="54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wrapText="1"/>
    </xf>
    <xf numFmtId="0" fontId="6" fillId="32" borderId="18" xfId="0" applyNumberFormat="1" applyFont="1" applyFill="1" applyBorder="1" applyAlignment="1">
      <alignment horizontal="center" vertical="center" wrapText="1"/>
    </xf>
    <xf numFmtId="178" fontId="10" fillId="0" borderId="18" xfId="54" applyNumberFormat="1" applyFont="1" applyFill="1" applyBorder="1" applyAlignment="1" applyProtection="1">
      <alignment horizontal="center" vertical="center"/>
      <protection/>
    </xf>
    <xf numFmtId="1" fontId="10" fillId="0" borderId="52" xfId="54" applyNumberFormat="1" applyFont="1" applyFill="1" applyBorder="1" applyAlignment="1">
      <alignment horizontal="center" vertical="center" wrapText="1"/>
      <protection/>
    </xf>
    <xf numFmtId="1" fontId="10" fillId="0" borderId="50" xfId="54" applyNumberFormat="1" applyFont="1" applyFill="1" applyBorder="1" applyAlignment="1">
      <alignment horizontal="center" vertical="center" wrapText="1"/>
      <protection/>
    </xf>
    <xf numFmtId="0" fontId="10" fillId="0" borderId="5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1" fontId="10" fillId="0" borderId="88" xfId="54" applyNumberFormat="1" applyFont="1" applyFill="1" applyBorder="1" applyAlignment="1">
      <alignment horizontal="center" vertical="center" wrapText="1"/>
      <protection/>
    </xf>
    <xf numFmtId="1" fontId="10" fillId="0" borderId="75" xfId="54" applyNumberFormat="1" applyFont="1" applyFill="1" applyBorder="1" applyAlignment="1">
      <alignment horizontal="center" vertical="center" wrapText="1"/>
      <protection/>
    </xf>
    <xf numFmtId="0" fontId="10" fillId="0" borderId="7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6" fillId="32" borderId="39" xfId="0" applyNumberFormat="1" applyFont="1" applyFill="1" applyBorder="1" applyAlignment="1">
      <alignment vertical="center" wrapText="1"/>
    </xf>
    <xf numFmtId="0" fontId="6" fillId="32" borderId="48" xfId="0" applyNumberFormat="1" applyFont="1" applyFill="1" applyBorder="1" applyAlignment="1">
      <alignment horizontal="center" vertical="center" wrapText="1"/>
    </xf>
    <xf numFmtId="49" fontId="6" fillId="32" borderId="48" xfId="0" applyNumberFormat="1" applyFont="1" applyFill="1" applyBorder="1" applyAlignment="1">
      <alignment horizontal="center" vertical="center" wrapText="1"/>
    </xf>
    <xf numFmtId="177" fontId="6" fillId="32" borderId="41" xfId="0" applyNumberFormat="1" applyFont="1" applyFill="1" applyBorder="1" applyAlignment="1" applyProtection="1">
      <alignment horizontal="center" vertical="center" wrapText="1"/>
      <protection/>
    </xf>
    <xf numFmtId="1" fontId="6" fillId="32" borderId="42" xfId="54" applyNumberFormat="1" applyFont="1" applyFill="1" applyBorder="1" applyAlignment="1" applyProtection="1">
      <alignment horizontal="center" vertical="center"/>
      <protection/>
    </xf>
    <xf numFmtId="1" fontId="6" fillId="32" borderId="41" xfId="54" applyNumberFormat="1" applyFont="1" applyFill="1" applyBorder="1" applyAlignment="1" applyProtection="1">
      <alignment horizontal="center" vertical="center"/>
      <protection/>
    </xf>
    <xf numFmtId="0" fontId="6" fillId="32" borderId="40" xfId="0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64" xfId="0" applyFont="1" applyFill="1" applyBorder="1" applyAlignment="1">
      <alignment horizontal="center" vertical="center" wrapText="1"/>
    </xf>
    <xf numFmtId="49" fontId="6" fillId="32" borderId="39" xfId="54" applyNumberFormat="1" applyFont="1" applyFill="1" applyBorder="1" applyAlignment="1">
      <alignment horizontal="left" vertical="center" wrapText="1"/>
      <protection/>
    </xf>
    <xf numFmtId="177" fontId="6" fillId="32" borderId="41" xfId="54" applyNumberFormat="1" applyFont="1" applyFill="1" applyBorder="1" applyAlignment="1" applyProtection="1">
      <alignment horizontal="center" vertical="center"/>
      <protection/>
    </xf>
    <xf numFmtId="179" fontId="6" fillId="32" borderId="33" xfId="54" applyNumberFormat="1" applyFont="1" applyFill="1" applyBorder="1" applyAlignment="1" applyProtection="1">
      <alignment horizontal="center" vertical="center"/>
      <protection/>
    </xf>
    <xf numFmtId="0" fontId="6" fillId="32" borderId="34" xfId="54" applyFont="1" applyFill="1" applyBorder="1" applyAlignment="1">
      <alignment horizontal="center" vertical="center" wrapText="1"/>
      <protection/>
    </xf>
    <xf numFmtId="0" fontId="6" fillId="32" borderId="48" xfId="54" applyFont="1" applyFill="1" applyBorder="1" applyAlignment="1">
      <alignment horizontal="center" vertical="center" wrapText="1"/>
      <protection/>
    </xf>
    <xf numFmtId="177" fontId="6" fillId="32" borderId="64" xfId="54" applyNumberFormat="1" applyFont="1" applyFill="1" applyBorder="1" applyAlignment="1" applyProtection="1">
      <alignment horizontal="center" vertical="center"/>
      <protection/>
    </xf>
    <xf numFmtId="178" fontId="6" fillId="32" borderId="32" xfId="54" applyNumberFormat="1" applyFont="1" applyFill="1" applyBorder="1" applyAlignment="1" applyProtection="1">
      <alignment horizontal="left" vertical="center"/>
      <protection/>
    </xf>
    <xf numFmtId="178" fontId="10" fillId="32" borderId="17" xfId="54" applyNumberFormat="1" applyFont="1" applyFill="1" applyBorder="1" applyAlignment="1" applyProtection="1">
      <alignment horizontal="center" vertical="center"/>
      <protection/>
    </xf>
    <xf numFmtId="178" fontId="10" fillId="32" borderId="18" xfId="54" applyNumberFormat="1" applyFont="1" applyFill="1" applyBorder="1" applyAlignment="1" applyProtection="1">
      <alignment horizontal="center" vertical="center"/>
      <protection/>
    </xf>
    <xf numFmtId="178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NumberFormat="1" applyFont="1" applyFill="1" applyBorder="1" applyAlignment="1" applyProtection="1">
      <alignment horizontal="center" vertical="center"/>
      <protection/>
    </xf>
    <xf numFmtId="0" fontId="6" fillId="32" borderId="76" xfId="54" applyNumberFormat="1" applyFont="1" applyFill="1" applyBorder="1" applyAlignment="1" applyProtection="1">
      <alignment horizontal="center" vertical="center"/>
      <protection/>
    </xf>
    <xf numFmtId="179" fontId="6" fillId="32" borderId="80" xfId="54" applyNumberFormat="1" applyFont="1" applyFill="1" applyBorder="1" applyAlignment="1" applyProtection="1">
      <alignment horizontal="center" vertical="center"/>
      <protection/>
    </xf>
    <xf numFmtId="0" fontId="6" fillId="32" borderId="89" xfId="54" applyNumberFormat="1" applyFont="1" applyFill="1" applyBorder="1" applyAlignment="1" applyProtection="1">
      <alignment horizontal="center" vertical="center"/>
      <protection/>
    </xf>
    <xf numFmtId="49" fontId="6" fillId="32" borderId="81" xfId="0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>
      <alignment vertical="center" wrapText="1"/>
      <protection/>
    </xf>
    <xf numFmtId="177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Font="1" applyFill="1" applyBorder="1" applyAlignment="1">
      <alignment horizontal="center" vertical="center" wrapText="1"/>
      <protection/>
    </xf>
    <xf numFmtId="0" fontId="6" fillId="32" borderId="76" xfId="54" applyFont="1" applyFill="1" applyBorder="1" applyAlignment="1">
      <alignment horizontal="center" vertical="center" wrapText="1"/>
      <protection/>
    </xf>
    <xf numFmtId="179" fontId="6" fillId="32" borderId="73" xfId="54" applyNumberFormat="1" applyFont="1" applyFill="1" applyBorder="1" applyAlignment="1" applyProtection="1">
      <alignment horizontal="center" vertical="center"/>
      <protection/>
    </xf>
    <xf numFmtId="0" fontId="6" fillId="32" borderId="81" xfId="54" applyFont="1" applyFill="1" applyBorder="1" applyAlignment="1">
      <alignment horizontal="center" vertical="center" wrapText="1"/>
      <protection/>
    </xf>
    <xf numFmtId="0" fontId="6" fillId="32" borderId="74" xfId="54" applyFont="1" applyFill="1" applyBorder="1" applyAlignment="1">
      <alignment horizontal="center" vertical="center" wrapText="1"/>
      <protection/>
    </xf>
    <xf numFmtId="0" fontId="6" fillId="32" borderId="90" xfId="54" applyFont="1" applyFill="1" applyBorder="1" applyAlignment="1">
      <alignment horizontal="center" vertical="center" wrapText="1"/>
      <protection/>
    </xf>
    <xf numFmtId="0" fontId="6" fillId="32" borderId="0" xfId="54" applyFont="1" applyFill="1" applyBorder="1" applyAlignment="1">
      <alignment horizontal="center" vertical="center" wrapText="1"/>
      <protection/>
    </xf>
    <xf numFmtId="0" fontId="6" fillId="32" borderId="89" xfId="54" applyFont="1" applyFill="1" applyBorder="1" applyAlignment="1">
      <alignment horizontal="center" vertical="center" wrapText="1"/>
      <protection/>
    </xf>
    <xf numFmtId="177" fontId="6" fillId="0" borderId="76" xfId="54" applyNumberFormat="1" applyFont="1" applyFill="1" applyBorder="1" applyAlignment="1" applyProtection="1">
      <alignment vertical="center"/>
      <protection/>
    </xf>
    <xf numFmtId="177" fontId="6" fillId="32" borderId="42" xfId="54" applyNumberFormat="1" applyFont="1" applyFill="1" applyBorder="1" applyAlignment="1" applyProtection="1">
      <alignment horizontal="center" vertical="center"/>
      <protection/>
    </xf>
    <xf numFmtId="0" fontId="10" fillId="32" borderId="48" xfId="54" applyFont="1" applyFill="1" applyBorder="1" applyAlignment="1">
      <alignment horizontal="center" vertical="center" wrapText="1"/>
      <protection/>
    </xf>
    <xf numFmtId="175" fontId="6" fillId="32" borderId="30" xfId="54" applyNumberFormat="1" applyFont="1" applyFill="1" applyBorder="1" applyAlignment="1" applyProtection="1">
      <alignment horizontal="center" vertical="center"/>
      <protection/>
    </xf>
    <xf numFmtId="178" fontId="6" fillId="32" borderId="30" xfId="54" applyNumberFormat="1" applyFont="1" applyFill="1" applyBorder="1" applyAlignment="1" applyProtection="1">
      <alignment horizontal="center" vertical="center"/>
      <protection/>
    </xf>
    <xf numFmtId="49" fontId="6" fillId="32" borderId="36" xfId="54" applyNumberFormat="1" applyFont="1" applyFill="1" applyBorder="1" applyAlignment="1">
      <alignment vertical="center" wrapText="1"/>
      <protection/>
    </xf>
    <xf numFmtId="178" fontId="26" fillId="32" borderId="41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>
      <alignment vertical="center" wrapText="1"/>
      <protection/>
    </xf>
    <xf numFmtId="0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NumberFormat="1" applyFont="1" applyFill="1" applyBorder="1" applyAlignment="1" applyProtection="1">
      <alignment horizontal="center" vertical="center"/>
      <protection/>
    </xf>
    <xf numFmtId="0" fontId="6" fillId="0" borderId="76" xfId="54" applyNumberFormat="1" applyFont="1" applyFill="1" applyBorder="1" applyAlignment="1" applyProtection="1">
      <alignment horizontal="center" vertical="center"/>
      <protection/>
    </xf>
    <xf numFmtId="179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89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14" xfId="54" applyNumberFormat="1" applyFont="1" applyFill="1" applyBorder="1" applyAlignment="1" applyProtection="1">
      <alignment horizontal="center" vertical="center"/>
      <protection/>
    </xf>
    <xf numFmtId="0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left" vertical="center"/>
      <protection/>
    </xf>
    <xf numFmtId="0" fontId="6" fillId="32" borderId="30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30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center" vertical="center"/>
      <protection/>
    </xf>
    <xf numFmtId="175" fontId="6" fillId="0" borderId="39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36" xfId="54" applyNumberFormat="1" applyFont="1" applyFill="1" applyBorder="1" applyAlignment="1">
      <alignment vertical="center" wrapText="1"/>
      <protection/>
    </xf>
    <xf numFmtId="1" fontId="6" fillId="0" borderId="70" xfId="54" applyNumberFormat="1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49" fontId="6" fillId="0" borderId="13" xfId="54" applyNumberFormat="1" applyFont="1" applyFill="1" applyBorder="1" applyAlignment="1">
      <alignment horizontal="center" vertical="center"/>
      <protection/>
    </xf>
    <xf numFmtId="0" fontId="6" fillId="0" borderId="13" xfId="54" applyNumberFormat="1" applyFont="1" applyFill="1" applyBorder="1" applyAlignment="1">
      <alignment horizontal="center" vertical="center"/>
      <protection/>
    </xf>
    <xf numFmtId="179" fontId="6" fillId="0" borderId="69" xfId="54" applyNumberFormat="1" applyFont="1" applyFill="1" applyBorder="1" applyAlignment="1" applyProtection="1">
      <alignment horizontal="center" vertical="center"/>
      <protection/>
    </xf>
    <xf numFmtId="178" fontId="6" fillId="0" borderId="46" xfId="54" applyNumberFormat="1" applyFont="1" applyFill="1" applyBorder="1" applyAlignment="1" applyProtection="1">
      <alignment horizontal="center" vertical="center"/>
      <protection/>
    </xf>
    <xf numFmtId="178" fontId="6" fillId="0" borderId="10" xfId="54" applyNumberFormat="1" applyFont="1" applyFill="1" applyBorder="1" applyAlignment="1" applyProtection="1">
      <alignment horizontal="center" vertical="center"/>
      <protection/>
    </xf>
    <xf numFmtId="178" fontId="6" fillId="0" borderId="11" xfId="54" applyNumberFormat="1" applyFont="1" applyFill="1" applyBorder="1" applyAlignment="1" applyProtection="1">
      <alignment horizontal="center" vertical="center"/>
      <protection/>
    </xf>
    <xf numFmtId="178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70" xfId="54" applyNumberFormat="1" applyFont="1" applyFill="1" applyBorder="1" applyAlignment="1" applyProtection="1">
      <alignment horizontal="center" vertical="center"/>
      <protection/>
    </xf>
    <xf numFmtId="0" fontId="6" fillId="0" borderId="71" xfId="54" applyNumberFormat="1" applyFont="1" applyFill="1" applyBorder="1" applyAlignment="1" applyProtection="1">
      <alignment horizontal="center" vertical="center"/>
      <protection/>
    </xf>
    <xf numFmtId="0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46" xfId="54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center"/>
      <protection/>
    </xf>
    <xf numFmtId="1" fontId="6" fillId="0" borderId="11" xfId="54" applyNumberFormat="1" applyFont="1" applyFill="1" applyBorder="1" applyAlignment="1">
      <alignment horizontal="center" vertical="center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70" xfId="54" applyNumberFormat="1" applyFont="1" applyFill="1" applyBorder="1" applyAlignment="1">
      <alignment horizontal="center" vertical="center" wrapText="1"/>
      <protection/>
    </xf>
    <xf numFmtId="0" fontId="6" fillId="0" borderId="71" xfId="54" applyNumberFormat="1" applyFont="1" applyFill="1" applyBorder="1" applyAlignment="1">
      <alignment horizontal="center" vertical="center" wrapText="1"/>
      <protection/>
    </xf>
    <xf numFmtId="0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2" xfId="54" applyNumberFormat="1" applyFont="1" applyFill="1" applyBorder="1" applyAlignment="1">
      <alignment horizontal="center" vertical="center" wrapText="1"/>
      <protection/>
    </xf>
    <xf numFmtId="49" fontId="6" fillId="32" borderId="29" xfId="0" applyNumberFormat="1" applyFont="1" applyFill="1" applyBorder="1" applyAlignment="1" applyProtection="1">
      <alignment horizontal="center" vertical="center"/>
      <protection/>
    </xf>
    <xf numFmtId="0" fontId="6" fillId="32" borderId="30" xfId="0" applyNumberFormat="1" applyFont="1" applyFill="1" applyBorder="1" applyAlignment="1" applyProtection="1">
      <alignment horizontal="left" vertical="center"/>
      <protection/>
    </xf>
    <xf numFmtId="178" fontId="6" fillId="32" borderId="58" xfId="0" applyNumberFormat="1" applyFont="1" applyFill="1" applyBorder="1" applyAlignment="1" applyProtection="1">
      <alignment horizontal="left" vertical="center" wrapText="1"/>
      <protection/>
    </xf>
    <xf numFmtId="178" fontId="6" fillId="32" borderId="17" xfId="0" applyNumberFormat="1" applyFont="1" applyFill="1" applyBorder="1" applyAlignment="1" applyProtection="1">
      <alignment horizontal="center" vertical="center"/>
      <protection/>
    </xf>
    <xf numFmtId="178" fontId="6" fillId="32" borderId="18" xfId="0" applyNumberFormat="1" applyFont="1" applyFill="1" applyBorder="1" applyAlignment="1" applyProtection="1">
      <alignment horizontal="center" vertical="center"/>
      <protection/>
    </xf>
    <xf numFmtId="178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26" xfId="0" applyFont="1" applyFill="1" applyBorder="1" applyAlignment="1">
      <alignment horizontal="left" vertical="top" wrapText="1"/>
    </xf>
    <xf numFmtId="0" fontId="10" fillId="32" borderId="58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1" fontId="6" fillId="0" borderId="40" xfId="54" applyNumberFormat="1" applyFont="1" applyFill="1" applyBorder="1" applyAlignment="1">
      <alignment horizontal="center" vertical="center"/>
      <protection/>
    </xf>
    <xf numFmtId="49" fontId="6" fillId="0" borderId="48" xfId="54" applyNumberFormat="1" applyFont="1" applyFill="1" applyBorder="1" applyAlignment="1">
      <alignment horizontal="center" vertical="center"/>
      <protection/>
    </xf>
    <xf numFmtId="49" fontId="6" fillId="0" borderId="64" xfId="54" applyNumberFormat="1" applyFont="1" applyFill="1" applyBorder="1" applyAlignment="1">
      <alignment horizontal="center" vertical="center"/>
      <protection/>
    </xf>
    <xf numFmtId="0" fontId="6" fillId="0" borderId="64" xfId="54" applyNumberFormat="1" applyFont="1" applyFill="1" applyBorder="1" applyAlignment="1">
      <alignment horizontal="center" vertical="center"/>
      <protection/>
    </xf>
    <xf numFmtId="178" fontId="6" fillId="0" borderId="48" xfId="54" applyNumberFormat="1" applyFont="1" applyFill="1" applyBorder="1" applyAlignment="1" applyProtection="1">
      <alignment horizontal="center" vertical="center"/>
      <protection/>
    </xf>
    <xf numFmtId="2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5" xfId="54" applyNumberFormat="1" applyFont="1" applyFill="1" applyBorder="1" applyAlignment="1" applyProtection="1">
      <alignment horizontal="center" vertical="center"/>
      <protection/>
    </xf>
    <xf numFmtId="0" fontId="10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10" fillId="32" borderId="25" xfId="54" applyNumberFormat="1" applyFont="1" applyFill="1" applyBorder="1" applyAlignment="1" applyProtection="1">
      <alignment horizontal="center" vertical="center"/>
      <protection/>
    </xf>
    <xf numFmtId="0" fontId="10" fillId="32" borderId="14" xfId="54" applyNumberFormat="1" applyFont="1" applyFill="1" applyBorder="1" applyAlignment="1" applyProtection="1">
      <alignment horizontal="center" vertical="center"/>
      <protection/>
    </xf>
    <xf numFmtId="0" fontId="10" fillId="32" borderId="91" xfId="54" applyNumberFormat="1" applyFont="1" applyFill="1" applyBorder="1" applyAlignment="1" applyProtection="1">
      <alignment horizontal="center" vertical="center"/>
      <protection/>
    </xf>
    <xf numFmtId="0" fontId="10" fillId="32" borderId="29" xfId="54" applyNumberFormat="1" applyFont="1" applyFill="1" applyBorder="1" applyAlignment="1" applyProtection="1">
      <alignment horizontal="center" vertical="center"/>
      <protection/>
    </xf>
    <xf numFmtId="0" fontId="10" fillId="32" borderId="22" xfId="54" applyNumberFormat="1" applyFont="1" applyFill="1" applyBorder="1" applyAlignment="1" applyProtection="1">
      <alignment horizontal="center" vertical="center"/>
      <protection/>
    </xf>
    <xf numFmtId="177" fontId="24" fillId="0" borderId="25" xfId="54" applyNumberFormat="1" applyFont="1" applyFill="1" applyBorder="1" applyAlignment="1" applyProtection="1">
      <alignment vertical="center"/>
      <protection/>
    </xf>
    <xf numFmtId="0" fontId="6" fillId="32" borderId="25" xfId="54" applyNumberFormat="1" applyFont="1" applyFill="1" applyBorder="1" applyAlignment="1" applyProtection="1">
      <alignment horizontal="center" vertical="center"/>
      <protection/>
    </xf>
    <xf numFmtId="175" fontId="24" fillId="32" borderId="0" xfId="54" applyNumberFormat="1" applyFont="1" applyFill="1" applyBorder="1" applyAlignment="1" applyProtection="1">
      <alignment horizontal="center" vertical="center" wrapText="1"/>
      <protection/>
    </xf>
    <xf numFmtId="177" fontId="6" fillId="32" borderId="29" xfId="54" applyNumberFormat="1" applyFont="1" applyFill="1" applyBorder="1" applyAlignment="1" applyProtection="1">
      <alignment horizontal="center" vertical="center"/>
      <protection/>
    </xf>
    <xf numFmtId="177" fontId="6" fillId="32" borderId="29" xfId="54" applyNumberFormat="1" applyFont="1" applyFill="1" applyBorder="1" applyAlignment="1" applyProtection="1">
      <alignment horizontal="left" vertical="center"/>
      <protection/>
    </xf>
    <xf numFmtId="177" fontId="10" fillId="32" borderId="14" xfId="54" applyNumberFormat="1" applyFont="1" applyFill="1" applyBorder="1" applyAlignment="1" applyProtection="1">
      <alignment horizontal="center" vertical="center"/>
      <protection/>
    </xf>
    <xf numFmtId="177" fontId="10" fillId="32" borderId="15" xfId="54" applyNumberFormat="1" applyFont="1" applyFill="1" applyBorder="1" applyAlignment="1" applyProtection="1">
      <alignment horizontal="center" vertical="center"/>
      <protection/>
    </xf>
    <xf numFmtId="177" fontId="10" fillId="32" borderId="16" xfId="54" applyNumberFormat="1" applyFont="1" applyFill="1" applyBorder="1" applyAlignment="1" applyProtection="1">
      <alignment horizontal="center" vertical="center"/>
      <protection/>
    </xf>
    <xf numFmtId="177" fontId="10" fillId="32" borderId="29" xfId="54" applyNumberFormat="1" applyFont="1" applyFill="1" applyBorder="1" applyAlignment="1" applyProtection="1">
      <alignment horizontal="center" vertical="center"/>
      <protection/>
    </xf>
    <xf numFmtId="177" fontId="10" fillId="32" borderId="22" xfId="54" applyNumberFormat="1" applyFont="1" applyFill="1" applyBorder="1" applyAlignment="1" applyProtection="1">
      <alignment horizontal="center" vertical="center"/>
      <protection/>
    </xf>
    <xf numFmtId="177" fontId="6" fillId="32" borderId="15" xfId="54" applyNumberFormat="1" applyFont="1" applyFill="1" applyBorder="1" applyAlignment="1" applyProtection="1">
      <alignment horizontal="center" vertical="center"/>
      <protection/>
    </xf>
    <xf numFmtId="177" fontId="6" fillId="32" borderId="59" xfId="54" applyNumberFormat="1" applyFont="1" applyFill="1" applyBorder="1" applyAlignment="1" applyProtection="1">
      <alignment horizontal="center" vertical="center"/>
      <protection/>
    </xf>
    <xf numFmtId="177" fontId="6" fillId="32" borderId="29" xfId="54" applyNumberFormat="1" applyFont="1" applyFill="1" applyBorder="1" applyAlignment="1" applyProtection="1">
      <alignment vertical="center"/>
      <protection/>
    </xf>
    <xf numFmtId="177" fontId="10" fillId="32" borderId="91" xfId="54" applyNumberFormat="1" applyFont="1" applyFill="1" applyBorder="1" applyAlignment="1" applyProtection="1">
      <alignment horizontal="center" vertical="center"/>
      <protection/>
    </xf>
    <xf numFmtId="177" fontId="6" fillId="32" borderId="22" xfId="54" applyNumberFormat="1" applyFont="1" applyFill="1" applyBorder="1" applyAlignment="1" applyProtection="1">
      <alignment horizontal="center" vertical="center"/>
      <protection/>
    </xf>
    <xf numFmtId="0" fontId="10" fillId="32" borderId="42" xfId="54" applyFont="1" applyFill="1" applyBorder="1" applyAlignment="1">
      <alignment horizontal="center" vertical="center" wrapText="1"/>
      <protection/>
    </xf>
    <xf numFmtId="0" fontId="10" fillId="32" borderId="64" xfId="54" applyFont="1" applyFill="1" applyBorder="1" applyAlignment="1">
      <alignment horizontal="center" vertical="center" wrapText="1"/>
      <protection/>
    </xf>
    <xf numFmtId="177" fontId="6" fillId="32" borderId="41" xfId="54" applyNumberFormat="1" applyFont="1" applyFill="1" applyBorder="1" applyAlignment="1" applyProtection="1">
      <alignment vertical="center"/>
      <protection/>
    </xf>
    <xf numFmtId="176" fontId="24" fillId="32" borderId="0" xfId="54" applyNumberFormat="1" applyFont="1" applyFill="1" applyBorder="1" applyAlignment="1" applyProtection="1">
      <alignment horizontal="center" vertical="center" wrapText="1"/>
      <protection/>
    </xf>
    <xf numFmtId="176" fontId="6" fillId="32" borderId="30" xfId="0" applyNumberFormat="1" applyFont="1" applyFill="1" applyBorder="1" applyAlignment="1" applyProtection="1">
      <alignment horizontal="center" vertical="center"/>
      <protection/>
    </xf>
    <xf numFmtId="1" fontId="6" fillId="32" borderId="32" xfId="0" applyNumberFormat="1" applyFont="1" applyFill="1" applyBorder="1" applyAlignment="1" applyProtection="1">
      <alignment horizontal="center" vertical="center"/>
      <protection/>
    </xf>
    <xf numFmtId="176" fontId="6" fillId="32" borderId="32" xfId="0" applyNumberFormat="1" applyFont="1" applyFill="1" applyBorder="1" applyAlignment="1" applyProtection="1">
      <alignment horizontal="center" vertical="center"/>
      <protection/>
    </xf>
    <xf numFmtId="178" fontId="6" fillId="32" borderId="32" xfId="0" applyNumberFormat="1" applyFont="1" applyFill="1" applyBorder="1" applyAlignment="1" applyProtection="1">
      <alignment horizontal="center" vertical="center"/>
      <protection/>
    </xf>
    <xf numFmtId="178" fontId="6" fillId="0" borderId="34" xfId="54" applyNumberFormat="1" applyFont="1" applyFill="1" applyBorder="1" applyAlignment="1" applyProtection="1">
      <alignment horizontal="center" vertical="center"/>
      <protection/>
    </xf>
    <xf numFmtId="178" fontId="6" fillId="0" borderId="42" xfId="54" applyNumberFormat="1" applyFont="1" applyFill="1" applyBorder="1" applyAlignment="1" applyProtection="1">
      <alignment horizontal="center" vertical="center"/>
      <protection/>
    </xf>
    <xf numFmtId="178" fontId="6" fillId="0" borderId="41" xfId="54" applyNumberFormat="1" applyFont="1" applyFill="1" applyBorder="1" applyAlignment="1" applyProtection="1">
      <alignment horizontal="center" vertical="center"/>
      <protection/>
    </xf>
    <xf numFmtId="177" fontId="6" fillId="32" borderId="70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/>
      <protection/>
    </xf>
    <xf numFmtId="177" fontId="6" fillId="0" borderId="19" xfId="54" applyNumberFormat="1" applyFont="1" applyFill="1" applyBorder="1" applyAlignment="1" applyProtection="1">
      <alignment horizontal="center" vertical="center"/>
      <protection/>
    </xf>
    <xf numFmtId="177" fontId="6" fillId="0" borderId="41" xfId="54" applyNumberFormat="1" applyFont="1" applyFill="1" applyBorder="1" applyAlignment="1" applyProtection="1">
      <alignment horizontal="center" vertical="center"/>
      <protection/>
    </xf>
    <xf numFmtId="49" fontId="6" fillId="32" borderId="55" xfId="0" applyNumberFormat="1" applyFont="1" applyFill="1" applyBorder="1" applyAlignment="1" applyProtection="1">
      <alignment horizontal="center" vertical="center"/>
      <protection/>
    </xf>
    <xf numFmtId="179" fontId="6" fillId="32" borderId="72" xfId="54" applyNumberFormat="1" applyFont="1" applyFill="1" applyBorder="1" applyAlignment="1" applyProtection="1">
      <alignment horizontal="center" vertical="center"/>
      <protection/>
    </xf>
    <xf numFmtId="0" fontId="6" fillId="32" borderId="55" xfId="54" applyFont="1" applyFill="1" applyBorder="1" applyAlignment="1">
      <alignment horizontal="center" vertical="center" wrapText="1"/>
      <protection/>
    </xf>
    <xf numFmtId="0" fontId="6" fillId="32" borderId="21" xfId="54" applyFont="1" applyFill="1" applyBorder="1" applyAlignment="1">
      <alignment horizontal="center" vertical="center" wrapText="1"/>
      <protection/>
    </xf>
    <xf numFmtId="0" fontId="6" fillId="32" borderId="28" xfId="54" applyFont="1" applyFill="1" applyBorder="1" applyAlignment="1">
      <alignment horizontal="center" vertical="center" wrapText="1"/>
      <protection/>
    </xf>
    <xf numFmtId="0" fontId="6" fillId="32" borderId="62" xfId="54" applyFont="1" applyFill="1" applyBorder="1" applyAlignment="1">
      <alignment horizontal="center" vertical="center" wrapText="1"/>
      <protection/>
    </xf>
    <xf numFmtId="0" fontId="6" fillId="32" borderId="24" xfId="54" applyFont="1" applyFill="1" applyBorder="1" applyAlignment="1">
      <alignment horizontal="center" vertical="center" wrapText="1"/>
      <protection/>
    </xf>
    <xf numFmtId="177" fontId="6" fillId="0" borderId="27" xfId="54" applyNumberFormat="1" applyFont="1" applyFill="1" applyBorder="1" applyAlignment="1" applyProtection="1">
      <alignment vertical="center"/>
      <protection/>
    </xf>
    <xf numFmtId="49" fontId="6" fillId="0" borderId="72" xfId="54" applyNumberFormat="1" applyFont="1" applyFill="1" applyBorder="1" applyAlignment="1">
      <alignment vertical="center" wrapText="1"/>
      <protection/>
    </xf>
    <xf numFmtId="1" fontId="6" fillId="0" borderId="28" xfId="54" applyNumberFormat="1" applyFont="1" applyFill="1" applyBorder="1" applyAlignment="1">
      <alignment horizontal="center" vertical="center"/>
      <protection/>
    </xf>
    <xf numFmtId="49" fontId="6" fillId="0" borderId="20" xfId="54" applyNumberFormat="1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/>
      <protection/>
    </xf>
    <xf numFmtId="0" fontId="6" fillId="0" borderId="24" xfId="54" applyNumberFormat="1" applyFont="1" applyFill="1" applyBorder="1" applyAlignment="1">
      <alignment horizontal="center" vertical="center"/>
      <protection/>
    </xf>
    <xf numFmtId="179" fontId="6" fillId="0" borderId="31" xfId="54" applyNumberFormat="1" applyFont="1" applyFill="1" applyBorder="1" applyAlignment="1" applyProtection="1">
      <alignment horizontal="center" vertical="center"/>
      <protection/>
    </xf>
    <xf numFmtId="0" fontId="6" fillId="32" borderId="65" xfId="54" applyFont="1" applyFill="1" applyBorder="1" applyAlignment="1">
      <alignment horizontal="center" vertical="center" wrapText="1"/>
      <protection/>
    </xf>
    <xf numFmtId="178" fontId="6" fillId="0" borderId="21" xfId="54" applyNumberFormat="1" applyFont="1" applyFill="1" applyBorder="1" applyAlignment="1" applyProtection="1">
      <alignment horizontal="center" vertical="center"/>
      <protection/>
    </xf>
    <xf numFmtId="178" fontId="6" fillId="0" borderId="20" xfId="54" applyNumberFormat="1" applyFont="1" applyFill="1" applyBorder="1" applyAlignment="1" applyProtection="1">
      <alignment horizontal="center" vertical="center"/>
      <protection/>
    </xf>
    <xf numFmtId="178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28" xfId="54" applyNumberFormat="1" applyFont="1" applyFill="1" applyBorder="1" applyAlignment="1" applyProtection="1">
      <alignment horizontal="center" vertical="center"/>
      <protection/>
    </xf>
    <xf numFmtId="0" fontId="6" fillId="0" borderId="62" xfId="54" applyNumberFormat="1" applyFont="1" applyFill="1" applyBorder="1" applyAlignment="1" applyProtection="1">
      <alignment horizontal="center" vertical="center"/>
      <protection/>
    </xf>
    <xf numFmtId="0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4" xfId="54" applyNumberFormat="1" applyFont="1" applyFill="1" applyBorder="1" applyAlignment="1" applyProtection="1">
      <alignment horizontal="center" vertical="center"/>
      <protection/>
    </xf>
    <xf numFmtId="177" fontId="24" fillId="0" borderId="27" xfId="54" applyNumberFormat="1" applyFont="1" applyFill="1" applyBorder="1" applyAlignment="1" applyProtection="1">
      <alignment vertical="center"/>
      <protection/>
    </xf>
    <xf numFmtId="178" fontId="6" fillId="0" borderId="55" xfId="54" applyNumberFormat="1" applyFont="1" applyFill="1" applyBorder="1" applyAlignment="1" applyProtection="1">
      <alignment horizontal="center" vertical="center"/>
      <protection/>
    </xf>
    <xf numFmtId="0" fontId="6" fillId="0" borderId="55" xfId="54" applyNumberFormat="1" applyFont="1" applyFill="1" applyBorder="1" applyAlignment="1" applyProtection="1">
      <alignment horizontal="center" vertical="center"/>
      <protection/>
    </xf>
    <xf numFmtId="1" fontId="6" fillId="0" borderId="21" xfId="54" applyNumberFormat="1" applyFont="1" applyFill="1" applyBorder="1" applyAlignment="1" applyProtection="1">
      <alignment horizontal="center" vertical="center"/>
      <protection/>
    </xf>
    <xf numFmtId="1" fontId="6" fillId="0" borderId="20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/>
      <protection/>
    </xf>
    <xf numFmtId="1" fontId="6" fillId="0" borderId="27" xfId="54" applyNumberFormat="1" applyFont="1" applyFill="1" applyBorder="1" applyAlignment="1">
      <alignment horizontal="center" vertical="center" wrapText="1"/>
      <protection/>
    </xf>
    <xf numFmtId="0" fontId="6" fillId="0" borderId="28" xfId="54" applyNumberFormat="1" applyFont="1" applyFill="1" applyBorder="1" applyAlignment="1">
      <alignment horizontal="center" vertical="center" wrapText="1"/>
      <protection/>
    </xf>
    <xf numFmtId="0" fontId="6" fillId="0" borderId="62" xfId="54" applyNumberFormat="1" applyFont="1" applyFill="1" applyBorder="1" applyAlignment="1">
      <alignment horizontal="center" vertical="center" wrapText="1"/>
      <protection/>
    </xf>
    <xf numFmtId="0" fontId="6" fillId="0" borderId="24" xfId="54" applyNumberFormat="1" applyFont="1" applyFill="1" applyBorder="1" applyAlignment="1">
      <alignment horizontal="center" vertical="center" wrapText="1"/>
      <protection/>
    </xf>
    <xf numFmtId="0" fontId="6" fillId="0" borderId="21" xfId="54" applyNumberFormat="1" applyFont="1" applyFill="1" applyBorder="1" applyAlignment="1">
      <alignment horizontal="center" vertical="center" wrapText="1"/>
      <protection/>
    </xf>
    <xf numFmtId="0" fontId="6" fillId="0" borderId="27" xfId="54" applyNumberFormat="1" applyFont="1" applyFill="1" applyBorder="1" applyAlignment="1">
      <alignment horizontal="center" vertical="center" wrapText="1"/>
      <protection/>
    </xf>
    <xf numFmtId="177" fontId="6" fillId="0" borderId="27" xfId="54" applyNumberFormat="1" applyFont="1" applyFill="1" applyBorder="1" applyAlignment="1" applyProtection="1">
      <alignment horizontal="center" vertical="center"/>
      <protection/>
    </xf>
    <xf numFmtId="178" fontId="10" fillId="0" borderId="34" xfId="54" applyNumberFormat="1" applyFont="1" applyFill="1" applyBorder="1" applyAlignment="1" applyProtection="1">
      <alignment horizontal="center" vertical="center"/>
      <protection/>
    </xf>
    <xf numFmtId="178" fontId="10" fillId="0" borderId="42" xfId="54" applyNumberFormat="1" applyFont="1" applyFill="1" applyBorder="1" applyAlignment="1" applyProtection="1">
      <alignment horizontal="center" vertical="center"/>
      <protection/>
    </xf>
    <xf numFmtId="178" fontId="10" fillId="0" borderId="41" xfId="54" applyNumberFormat="1" applyFont="1" applyFill="1" applyBorder="1" applyAlignment="1" applyProtection="1">
      <alignment horizontal="center" vertical="center"/>
      <protection/>
    </xf>
    <xf numFmtId="177" fontId="27" fillId="32" borderId="0" xfId="54" applyNumberFormat="1" applyFont="1" applyFill="1" applyBorder="1" applyAlignment="1" applyProtection="1">
      <alignment horizontal="left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50" xfId="0" applyNumberFormat="1" applyFont="1" applyFill="1" applyBorder="1" applyAlignment="1" applyProtection="1">
      <alignment horizontal="center" vertical="center"/>
      <protection/>
    </xf>
    <xf numFmtId="177" fontId="6" fillId="0" borderId="51" xfId="54" applyNumberFormat="1" applyFont="1" applyFill="1" applyBorder="1" applyAlignment="1" applyProtection="1">
      <alignment vertical="center"/>
      <protection/>
    </xf>
    <xf numFmtId="1" fontId="10" fillId="32" borderId="32" xfId="0" applyNumberFormat="1" applyFont="1" applyFill="1" applyBorder="1" applyAlignment="1" applyProtection="1">
      <alignment horizontal="center" vertical="center"/>
      <protection/>
    </xf>
    <xf numFmtId="176" fontId="10" fillId="32" borderId="62" xfId="0" applyNumberFormat="1" applyFont="1" applyFill="1" applyBorder="1" applyAlignment="1" applyProtection="1">
      <alignment horizontal="center" vertical="center"/>
      <protection/>
    </xf>
    <xf numFmtId="0" fontId="10" fillId="32" borderId="62" xfId="54" applyFont="1" applyFill="1" applyBorder="1" applyAlignment="1">
      <alignment horizontal="center" vertical="center" wrapText="1"/>
      <protection/>
    </xf>
    <xf numFmtId="0" fontId="10" fillId="32" borderId="72" xfId="54" applyFont="1" applyFill="1" applyBorder="1" applyAlignment="1">
      <alignment horizontal="center" vertical="center" wrapText="1"/>
      <protection/>
    </xf>
    <xf numFmtId="176" fontId="10" fillId="32" borderId="55" xfId="54" applyNumberFormat="1" applyFont="1" applyFill="1" applyBorder="1" applyAlignment="1" applyProtection="1">
      <alignment horizontal="center" vertical="center"/>
      <protection/>
    </xf>
    <xf numFmtId="1" fontId="10" fillId="32" borderId="24" xfId="54" applyNumberFormat="1" applyFont="1" applyFill="1" applyBorder="1" applyAlignment="1" applyProtection="1">
      <alignment horizontal="center" vertical="center"/>
      <protection/>
    </xf>
    <xf numFmtId="0" fontId="6" fillId="32" borderId="31" xfId="0" applyNumberFormat="1" applyFont="1" applyFill="1" applyBorder="1" applyAlignment="1" applyProtection="1">
      <alignment horizontal="left" vertical="center"/>
      <protection/>
    </xf>
    <xf numFmtId="0" fontId="6" fillId="32" borderId="2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178" fontId="26" fillId="32" borderId="27" xfId="0" applyNumberFormat="1" applyFont="1" applyFill="1" applyBorder="1" applyAlignment="1" applyProtection="1">
      <alignment horizontal="center" vertical="center"/>
      <protection/>
    </xf>
    <xf numFmtId="176" fontId="10" fillId="32" borderId="21" xfId="54" applyNumberFormat="1" applyFont="1" applyFill="1" applyBorder="1" applyAlignment="1" applyProtection="1">
      <alignment horizontal="center" vertical="center"/>
      <protection/>
    </xf>
    <xf numFmtId="176" fontId="10" fillId="32" borderId="20" xfId="54" applyNumberFormat="1" applyFont="1" applyFill="1" applyBorder="1" applyAlignment="1" applyProtection="1">
      <alignment horizontal="center" vertical="center"/>
      <protection/>
    </xf>
    <xf numFmtId="1" fontId="10" fillId="32" borderId="27" xfId="54" applyNumberFormat="1" applyFont="1" applyFill="1" applyBorder="1" applyAlignment="1" applyProtection="1">
      <alignment horizontal="center" vertical="center"/>
      <protection/>
    </xf>
    <xf numFmtId="178" fontId="10" fillId="32" borderId="25" xfId="54" applyNumberFormat="1" applyFont="1" applyFill="1" applyBorder="1" applyAlignment="1" applyProtection="1">
      <alignment horizontal="center" vertical="center"/>
      <protection/>
    </xf>
    <xf numFmtId="178" fontId="10" fillId="32" borderId="26" xfId="54" applyNumberFormat="1" applyFont="1" applyFill="1" applyBorder="1" applyAlignment="1" applyProtection="1">
      <alignment horizontal="center" vertical="center"/>
      <protection/>
    </xf>
    <xf numFmtId="178" fontId="10" fillId="32" borderId="30" xfId="54" applyNumberFormat="1" applyFont="1" applyFill="1" applyBorder="1" applyAlignment="1" applyProtection="1">
      <alignment horizontal="center" vertical="center"/>
      <protection/>
    </xf>
    <xf numFmtId="178" fontId="10" fillId="32" borderId="22" xfId="54" applyNumberFormat="1" applyFont="1" applyFill="1" applyBorder="1" applyAlignment="1" applyProtection="1">
      <alignment horizontal="center" vertical="center"/>
      <protection/>
    </xf>
    <xf numFmtId="178" fontId="10" fillId="32" borderId="23" xfId="54" applyNumberFormat="1" applyFont="1" applyFill="1" applyBorder="1" applyAlignment="1" applyProtection="1">
      <alignment horizontal="center" vertical="center"/>
      <protection/>
    </xf>
    <xf numFmtId="178" fontId="6" fillId="32" borderId="29" xfId="54" applyNumberFormat="1" applyFont="1" applyFill="1" applyBorder="1" applyAlignment="1" applyProtection="1">
      <alignment horizontal="center" vertical="center"/>
      <protection/>
    </xf>
    <xf numFmtId="178" fontId="6" fillId="32" borderId="91" xfId="54" applyNumberFormat="1" applyFont="1" applyFill="1" applyBorder="1" applyAlignment="1" applyProtection="1">
      <alignment horizontal="left" vertical="center" wrapText="1"/>
      <protection/>
    </xf>
    <xf numFmtId="178" fontId="6" fillId="32" borderId="58" xfId="54" applyNumberFormat="1" applyFont="1" applyFill="1" applyBorder="1" applyAlignment="1" applyProtection="1">
      <alignment horizontal="left" vertical="center" wrapText="1"/>
      <protection/>
    </xf>
    <xf numFmtId="175" fontId="10" fillId="32" borderId="30" xfId="54" applyNumberFormat="1" applyFont="1" applyFill="1" applyBorder="1" applyAlignment="1" applyProtection="1">
      <alignment horizontal="center" vertical="center"/>
      <protection/>
    </xf>
    <xf numFmtId="178" fontId="6" fillId="32" borderId="26" xfId="54" applyNumberFormat="1" applyFont="1" applyFill="1" applyBorder="1" applyAlignment="1" applyProtection="1">
      <alignment horizontal="center" vertical="center"/>
      <protection/>
    </xf>
    <xf numFmtId="178" fontId="6" fillId="32" borderId="23" xfId="54" applyNumberFormat="1" applyFont="1" applyFill="1" applyBorder="1" applyAlignment="1" applyProtection="1">
      <alignment horizontal="center" vertical="center"/>
      <protection/>
    </xf>
    <xf numFmtId="178" fontId="6" fillId="32" borderId="16" xfId="54" applyNumberFormat="1" applyFont="1" applyFill="1" applyBorder="1" applyAlignment="1" applyProtection="1">
      <alignment horizontal="center" vertical="center"/>
      <protection/>
    </xf>
    <xf numFmtId="178" fontId="6" fillId="32" borderId="25" xfId="54" applyNumberFormat="1" applyFont="1" applyFill="1" applyBorder="1" applyAlignment="1" applyProtection="1">
      <alignment horizontal="center" vertical="center"/>
      <protection/>
    </xf>
    <xf numFmtId="178" fontId="6" fillId="32" borderId="22" xfId="54" applyNumberFormat="1" applyFont="1" applyFill="1" applyBorder="1" applyAlignment="1" applyProtection="1">
      <alignment horizontal="center" vertical="center"/>
      <protection/>
    </xf>
    <xf numFmtId="176" fontId="10" fillId="32" borderId="38" xfId="54" applyNumberFormat="1" applyFont="1" applyFill="1" applyBorder="1" applyAlignment="1" applyProtection="1">
      <alignment horizontal="center" vertical="center"/>
      <protection/>
    </xf>
    <xf numFmtId="1" fontId="10" fillId="32" borderId="38" xfId="54" applyNumberFormat="1" applyFont="1" applyFill="1" applyBorder="1" applyAlignment="1" applyProtection="1">
      <alignment horizontal="center" vertical="center"/>
      <protection/>
    </xf>
    <xf numFmtId="1" fontId="10" fillId="32" borderId="50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176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11" xfId="54" applyNumberFormat="1" applyFont="1" applyFill="1" applyBorder="1" applyAlignment="1" applyProtection="1">
      <alignment horizontal="center" vertical="center"/>
      <protection/>
    </xf>
    <xf numFmtId="0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75" xfId="54" applyNumberFormat="1" applyFont="1" applyFill="1" applyBorder="1" applyAlignment="1" applyProtection="1">
      <alignment horizontal="center" vertical="center"/>
      <protection/>
    </xf>
    <xf numFmtId="178" fontId="6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68" xfId="54" applyNumberFormat="1" applyFont="1" applyFill="1" applyBorder="1" applyAlignment="1" applyProtection="1">
      <alignment horizontal="center" vertical="center"/>
      <protection/>
    </xf>
    <xf numFmtId="49" fontId="6" fillId="0" borderId="58" xfId="54" applyNumberFormat="1" applyFont="1" applyFill="1" applyBorder="1" applyAlignment="1">
      <alignment vertical="center" wrapText="1"/>
      <protection/>
    </xf>
    <xf numFmtId="1" fontId="10" fillId="32" borderId="57" xfId="54" applyNumberFormat="1" applyFont="1" applyFill="1" applyBorder="1" applyAlignment="1">
      <alignment horizontal="center" vertical="center" wrapText="1"/>
      <protection/>
    </xf>
    <xf numFmtId="1" fontId="10" fillId="32" borderId="56" xfId="54" applyNumberFormat="1" applyFont="1" applyFill="1" applyBorder="1" applyAlignment="1">
      <alignment horizontal="center" vertical="center" wrapText="1"/>
      <protection/>
    </xf>
    <xf numFmtId="1" fontId="10" fillId="32" borderId="52" xfId="54" applyNumberFormat="1" applyFont="1" applyFill="1" applyBorder="1" applyAlignment="1" applyProtection="1">
      <alignment horizontal="center" vertical="center"/>
      <protection/>
    </xf>
    <xf numFmtId="1" fontId="10" fillId="32" borderId="53" xfId="54" applyNumberFormat="1" applyFont="1" applyFill="1" applyBorder="1" applyAlignment="1" applyProtection="1">
      <alignment horizontal="center" vertical="center"/>
      <protection/>
    </xf>
    <xf numFmtId="178" fontId="6" fillId="32" borderId="37" xfId="54" applyNumberFormat="1" applyFont="1" applyFill="1" applyBorder="1" applyAlignment="1" applyProtection="1">
      <alignment horizontal="center" vertical="center"/>
      <protection/>
    </xf>
    <xf numFmtId="178" fontId="6" fillId="32" borderId="69" xfId="54" applyNumberFormat="1" applyFont="1" applyFill="1" applyBorder="1" applyAlignment="1" applyProtection="1">
      <alignment horizontal="center" vertical="center"/>
      <protection/>
    </xf>
    <xf numFmtId="178" fontId="6" fillId="32" borderId="31" xfId="54" applyNumberFormat="1" applyFont="1" applyFill="1" applyBorder="1" applyAlignment="1" applyProtection="1">
      <alignment horizontal="center" vertical="center"/>
      <protection/>
    </xf>
    <xf numFmtId="178" fontId="6" fillId="32" borderId="61" xfId="54" applyNumberFormat="1" applyFont="1" applyFill="1" applyBorder="1" applyAlignment="1" applyProtection="1">
      <alignment horizontal="left" vertical="center" wrapText="1"/>
      <protection/>
    </xf>
    <xf numFmtId="178" fontId="6" fillId="32" borderId="71" xfId="54" applyNumberFormat="1" applyFont="1" applyFill="1" applyBorder="1" applyAlignment="1" applyProtection="1">
      <alignment horizontal="left" vertical="center" wrapText="1"/>
      <protection/>
    </xf>
    <xf numFmtId="1" fontId="10" fillId="32" borderId="90" xfId="54" applyNumberFormat="1" applyFont="1" applyFill="1" applyBorder="1" applyAlignment="1" applyProtection="1">
      <alignment horizontal="center" vertical="center"/>
      <protection/>
    </xf>
    <xf numFmtId="1" fontId="10" fillId="32" borderId="70" xfId="54" applyNumberFormat="1" applyFont="1" applyFill="1" applyBorder="1" applyAlignment="1" applyProtection="1">
      <alignment horizontal="center" vertical="center"/>
      <protection/>
    </xf>
    <xf numFmtId="176" fontId="10" fillId="32" borderId="37" xfId="54" applyNumberFormat="1" applyFont="1" applyFill="1" applyBorder="1" applyAlignment="1" applyProtection="1">
      <alignment horizontal="center" vertical="center"/>
      <protection/>
    </xf>
    <xf numFmtId="176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0" xfId="54" applyNumberFormat="1" applyFont="1" applyFill="1" applyBorder="1" applyAlignment="1" applyProtection="1">
      <alignment horizontal="center" vertical="center"/>
      <protection/>
    </xf>
    <xf numFmtId="1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88" xfId="54" applyNumberFormat="1" applyFont="1" applyFill="1" applyBorder="1" applyAlignment="1" applyProtection="1">
      <alignment horizontal="center" vertical="center"/>
      <protection/>
    </xf>
    <xf numFmtId="1" fontId="10" fillId="32" borderId="92" xfId="54" applyNumberFormat="1" applyFont="1" applyFill="1" applyBorder="1" applyAlignment="1" applyProtection="1">
      <alignment horizontal="center" vertical="center"/>
      <protection/>
    </xf>
    <xf numFmtId="1" fontId="10" fillId="32" borderId="67" xfId="54" applyNumberFormat="1" applyFont="1" applyFill="1" applyBorder="1" applyAlignment="1" applyProtection="1">
      <alignment horizontal="center" vertical="center"/>
      <protection/>
    </xf>
    <xf numFmtId="1" fontId="10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12" xfId="54" applyNumberFormat="1" applyFont="1" applyFill="1" applyBorder="1" applyAlignment="1" applyProtection="1">
      <alignment horizontal="center" vertical="center"/>
      <protection/>
    </xf>
    <xf numFmtId="178" fontId="6" fillId="32" borderId="88" xfId="54" applyNumberFormat="1" applyFont="1" applyFill="1" applyBorder="1" applyAlignment="1" applyProtection="1">
      <alignment horizontal="center" vertical="center"/>
      <protection/>
    </xf>
    <xf numFmtId="178" fontId="6" fillId="32" borderId="92" xfId="54" applyNumberFormat="1" applyFont="1" applyFill="1" applyBorder="1" applyAlignment="1" applyProtection="1">
      <alignment horizontal="center" vertical="center"/>
      <protection/>
    </xf>
    <xf numFmtId="178" fontId="6" fillId="32" borderId="67" xfId="54" applyNumberFormat="1" applyFont="1" applyFill="1" applyBorder="1" applyAlignment="1" applyProtection="1">
      <alignment horizontal="center" vertical="center"/>
      <protection/>
    </xf>
    <xf numFmtId="178" fontId="6" fillId="32" borderId="11" xfId="54" applyNumberFormat="1" applyFont="1" applyFill="1" applyBorder="1" applyAlignment="1" applyProtection="1">
      <alignment horizontal="center" vertical="center"/>
      <protection/>
    </xf>
    <xf numFmtId="178" fontId="6" fillId="32" borderId="12" xfId="54" applyNumberFormat="1" applyFont="1" applyFill="1" applyBorder="1" applyAlignment="1" applyProtection="1">
      <alignment horizontal="center" vertical="center"/>
      <protection/>
    </xf>
    <xf numFmtId="176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10" xfId="54" applyNumberFormat="1" applyFont="1" applyFill="1" applyBorder="1" applyAlignment="1" applyProtection="1">
      <alignment horizontal="center" vertical="center"/>
      <protection/>
    </xf>
    <xf numFmtId="1" fontId="6" fillId="32" borderId="11" xfId="54" applyNumberFormat="1" applyFont="1" applyFill="1" applyBorder="1" applyAlignment="1" applyProtection="1">
      <alignment horizontal="center" vertical="center"/>
      <protection/>
    </xf>
    <xf numFmtId="1" fontId="6" fillId="32" borderId="12" xfId="54" applyNumberFormat="1" applyFont="1" applyFill="1" applyBorder="1" applyAlignment="1" applyProtection="1">
      <alignment horizontal="center" vertical="center"/>
      <protection/>
    </xf>
    <xf numFmtId="1" fontId="6" fillId="32" borderId="90" xfId="54" applyNumberFormat="1" applyFont="1" applyFill="1" applyBorder="1" applyAlignment="1">
      <alignment horizontal="center" vertical="center" wrapText="1"/>
      <protection/>
    </xf>
    <xf numFmtId="1" fontId="6" fillId="32" borderId="75" xfId="54" applyNumberFormat="1" applyFont="1" applyFill="1" applyBorder="1" applyAlignment="1">
      <alignment horizontal="center" vertical="center" wrapText="1"/>
      <protection/>
    </xf>
    <xf numFmtId="1" fontId="6" fillId="32" borderId="89" xfId="54" applyNumberFormat="1" applyFont="1" applyFill="1" applyBorder="1" applyAlignment="1">
      <alignment horizontal="center" vertical="center" wrapText="1"/>
      <protection/>
    </xf>
    <xf numFmtId="1" fontId="6" fillId="32" borderId="88" xfId="54" applyNumberFormat="1" applyFont="1" applyFill="1" applyBorder="1" applyAlignment="1">
      <alignment horizontal="center" vertical="center" wrapText="1"/>
      <protection/>
    </xf>
    <xf numFmtId="1" fontId="6" fillId="32" borderId="92" xfId="54" applyNumberFormat="1" applyFont="1" applyFill="1" applyBorder="1" applyAlignment="1">
      <alignment horizontal="center" vertical="center" wrapText="1"/>
      <protection/>
    </xf>
    <xf numFmtId="1" fontId="6" fillId="32" borderId="67" xfId="54" applyNumberFormat="1" applyFont="1" applyFill="1" applyBorder="1" applyAlignment="1">
      <alignment horizontal="center" vertical="center" wrapText="1"/>
      <protection/>
    </xf>
    <xf numFmtId="1" fontId="6" fillId="32" borderId="70" xfId="54" applyNumberFormat="1" applyFont="1" applyFill="1" applyBorder="1" applyAlignment="1">
      <alignment horizontal="center" vertical="center" wrapText="1"/>
      <protection/>
    </xf>
    <xf numFmtId="1" fontId="6" fillId="32" borderId="11" xfId="54" applyNumberFormat="1" applyFont="1" applyFill="1" applyBorder="1" applyAlignment="1">
      <alignment horizontal="center" vertical="center" wrapText="1"/>
      <protection/>
    </xf>
    <xf numFmtId="1" fontId="6" fillId="32" borderId="13" xfId="54" applyNumberFormat="1" applyFont="1" applyFill="1" applyBorder="1" applyAlignment="1">
      <alignment horizontal="center" vertical="center" wrapText="1"/>
      <protection/>
    </xf>
    <xf numFmtId="1" fontId="6" fillId="32" borderId="10" xfId="54" applyNumberFormat="1" applyFont="1" applyFill="1" applyBorder="1" applyAlignment="1">
      <alignment horizontal="center" vertical="center" wrapText="1"/>
      <protection/>
    </xf>
    <xf numFmtId="1" fontId="6" fillId="32" borderId="12" xfId="54" applyNumberFormat="1" applyFont="1" applyFill="1" applyBorder="1" applyAlignment="1">
      <alignment horizontal="center" vertical="center" wrapText="1"/>
      <protection/>
    </xf>
    <xf numFmtId="1" fontId="10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7" xfId="54" applyNumberFormat="1" applyFont="1" applyFill="1" applyBorder="1" applyAlignment="1">
      <alignment horizontal="center" vertical="center" wrapText="1"/>
      <protection/>
    </xf>
    <xf numFmtId="176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37" xfId="54" applyNumberFormat="1" applyFont="1" applyFill="1" applyBorder="1" applyAlignment="1" applyProtection="1">
      <alignment horizontal="center" vertical="center"/>
      <protection/>
    </xf>
    <xf numFmtId="1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89" xfId="54" applyNumberFormat="1" applyFont="1" applyFill="1" applyBorder="1" applyAlignment="1" applyProtection="1">
      <alignment horizontal="center" vertical="center"/>
      <protection/>
    </xf>
    <xf numFmtId="1" fontId="6" fillId="32" borderId="76" xfId="54" applyNumberFormat="1" applyFont="1" applyFill="1" applyBorder="1" applyAlignment="1">
      <alignment horizontal="center" vertical="center" wrapText="1"/>
      <protection/>
    </xf>
    <xf numFmtId="1" fontId="6" fillId="32" borderId="18" xfId="54" applyNumberFormat="1" applyFont="1" applyFill="1" applyBorder="1" applyAlignment="1">
      <alignment horizontal="center" vertical="center" wrapText="1"/>
      <protection/>
    </xf>
    <xf numFmtId="1" fontId="6" fillId="32" borderId="19" xfId="54" applyNumberFormat="1" applyFont="1" applyFill="1" applyBorder="1" applyAlignment="1">
      <alignment horizontal="center" vertical="center" wrapText="1"/>
      <protection/>
    </xf>
    <xf numFmtId="176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0" xfId="54" applyNumberFormat="1" applyFont="1" applyFill="1" applyBorder="1" applyAlignment="1" applyProtection="1">
      <alignment horizontal="center" vertical="center"/>
      <protection/>
    </xf>
    <xf numFmtId="0" fontId="10" fillId="32" borderId="52" xfId="54" applyNumberFormat="1" applyFont="1" applyFill="1" applyBorder="1" applyAlignment="1" applyProtection="1">
      <alignment horizontal="center" vertical="center"/>
      <protection/>
    </xf>
    <xf numFmtId="0" fontId="10" fillId="32" borderId="53" xfId="54" applyNumberFormat="1" applyFont="1" applyFill="1" applyBorder="1" applyAlignment="1" applyProtection="1">
      <alignment horizontal="center" vertical="center"/>
      <protection/>
    </xf>
    <xf numFmtId="0" fontId="10" fillId="32" borderId="56" xfId="54" applyNumberFormat="1" applyFont="1" applyFill="1" applyBorder="1" applyAlignment="1" applyProtection="1">
      <alignment horizontal="center" vertical="center"/>
      <protection/>
    </xf>
    <xf numFmtId="1" fontId="23" fillId="0" borderId="53" xfId="54" applyNumberFormat="1" applyFont="1" applyFill="1" applyBorder="1" applyAlignment="1">
      <alignment horizontal="center" vertical="center" wrapText="1"/>
      <protection/>
    </xf>
    <xf numFmtId="1" fontId="23" fillId="0" borderId="57" xfId="54" applyNumberFormat="1" applyFont="1" applyFill="1" applyBorder="1" applyAlignment="1">
      <alignment horizontal="center" vertical="center" wrapText="1"/>
      <protection/>
    </xf>
    <xf numFmtId="1" fontId="23" fillId="0" borderId="43" xfId="54" applyNumberFormat="1" applyFont="1" applyFill="1" applyBorder="1" applyAlignment="1">
      <alignment horizontal="center" vertical="center" wrapText="1"/>
      <protection/>
    </xf>
    <xf numFmtId="176" fontId="10" fillId="0" borderId="43" xfId="54" applyNumberFormat="1" applyFont="1" applyFill="1" applyBorder="1" applyAlignment="1">
      <alignment horizontal="center" vertical="center" wrapText="1"/>
      <protection/>
    </xf>
    <xf numFmtId="1" fontId="10" fillId="0" borderId="68" xfId="54" applyNumberFormat="1" applyFont="1" applyFill="1" applyBorder="1" applyAlignment="1">
      <alignment horizontal="center" vertical="center" wrapText="1"/>
      <protection/>
    </xf>
    <xf numFmtId="1" fontId="10" fillId="0" borderId="53" xfId="54" applyNumberFormat="1" applyFont="1" applyFill="1" applyBorder="1" applyAlignment="1">
      <alignment horizontal="center" vertical="center" wrapText="1"/>
      <protection/>
    </xf>
    <xf numFmtId="1" fontId="10" fillId="0" borderId="43" xfId="54" applyNumberFormat="1" applyFont="1" applyFill="1" applyBorder="1" applyAlignment="1">
      <alignment horizontal="center" vertical="center" wrapText="1"/>
      <protection/>
    </xf>
    <xf numFmtId="178" fontId="10" fillId="0" borderId="48" xfId="54" applyNumberFormat="1" applyFont="1" applyFill="1" applyBorder="1" applyAlignment="1" applyProtection="1">
      <alignment horizontal="center" vertical="center"/>
      <protection/>
    </xf>
    <xf numFmtId="1" fontId="10" fillId="32" borderId="57" xfId="54" applyNumberFormat="1" applyFont="1" applyFill="1" applyBorder="1" applyAlignment="1" applyProtection="1">
      <alignment horizontal="center" vertical="center"/>
      <protection/>
    </xf>
    <xf numFmtId="177" fontId="10" fillId="32" borderId="52" xfId="54" applyNumberFormat="1" applyFont="1" applyFill="1" applyBorder="1" applyAlignment="1" applyProtection="1">
      <alignment horizontal="center" vertical="center"/>
      <protection/>
    </xf>
    <xf numFmtId="177" fontId="10" fillId="32" borderId="68" xfId="54" applyNumberFormat="1" applyFont="1" applyFill="1" applyBorder="1" applyAlignment="1" applyProtection="1">
      <alignment horizontal="center" vertical="center"/>
      <protection/>
    </xf>
    <xf numFmtId="177" fontId="10" fillId="32" borderId="53" xfId="54" applyNumberFormat="1" applyFont="1" applyFill="1" applyBorder="1" applyAlignment="1" applyProtection="1">
      <alignment horizontal="center" vertical="center"/>
      <protection/>
    </xf>
    <xf numFmtId="176" fontId="10" fillId="32" borderId="80" xfId="54" applyNumberFormat="1" applyFont="1" applyFill="1" applyBorder="1" applyAlignment="1" applyProtection="1">
      <alignment horizontal="center" vertical="center"/>
      <protection/>
    </xf>
    <xf numFmtId="1" fontId="10" fillId="32" borderId="80" xfId="54" applyNumberFormat="1" applyFont="1" applyFill="1" applyBorder="1" applyAlignment="1" applyProtection="1">
      <alignment horizontal="center" vertical="center"/>
      <protection/>
    </xf>
    <xf numFmtId="177" fontId="10" fillId="32" borderId="0" xfId="54" applyNumberFormat="1" applyFont="1" applyFill="1" applyBorder="1" applyAlignment="1" applyProtection="1">
      <alignment horizontal="left" vertical="center"/>
      <protection/>
    </xf>
    <xf numFmtId="177" fontId="10" fillId="32" borderId="43" xfId="54" applyNumberFormat="1" applyFont="1" applyFill="1" applyBorder="1" applyAlignment="1" applyProtection="1">
      <alignment horizontal="center" vertical="center"/>
      <protection/>
    </xf>
    <xf numFmtId="1" fontId="10" fillId="32" borderId="49" xfId="54" applyNumberFormat="1" applyFont="1" applyFill="1" applyBorder="1" applyAlignment="1" applyProtection="1">
      <alignment horizontal="center" vertical="center"/>
      <protection/>
    </xf>
    <xf numFmtId="1" fontId="10" fillId="32" borderId="51" xfId="54" applyNumberFormat="1" applyFont="1" applyFill="1" applyBorder="1" applyAlignment="1" applyProtection="1">
      <alignment horizontal="center" vertical="center"/>
      <protection/>
    </xf>
    <xf numFmtId="0" fontId="10" fillId="32" borderId="80" xfId="54" applyFont="1" applyFill="1" applyBorder="1" applyAlignment="1" applyProtection="1">
      <alignment horizontal="right" vertical="center"/>
      <protection/>
    </xf>
    <xf numFmtId="177" fontId="10" fillId="32" borderId="75" xfId="54" applyNumberFormat="1" applyFont="1" applyFill="1" applyBorder="1" applyAlignment="1" applyProtection="1">
      <alignment horizontal="right" vertical="center"/>
      <protection/>
    </xf>
    <xf numFmtId="0" fontId="10" fillId="32" borderId="0" xfId="54" applyFont="1" applyFill="1" applyBorder="1" applyAlignment="1" applyProtection="1">
      <alignment horizontal="right" vertical="center"/>
      <protection/>
    </xf>
    <xf numFmtId="177" fontId="10" fillId="32" borderId="0" xfId="54" applyNumberFormat="1" applyFont="1" applyFill="1" applyBorder="1" applyAlignment="1" applyProtection="1">
      <alignment horizontal="right" vertical="center"/>
      <protection/>
    </xf>
    <xf numFmtId="182" fontId="10" fillId="32" borderId="53" xfId="54" applyNumberFormat="1" applyFont="1" applyFill="1" applyBorder="1" applyAlignment="1" applyProtection="1">
      <alignment horizontal="center" vertical="center"/>
      <protection/>
    </xf>
    <xf numFmtId="0" fontId="10" fillId="32" borderId="71" xfId="0" applyFont="1" applyFill="1" applyBorder="1" applyAlignment="1" applyProtection="1">
      <alignment horizontal="right" vertical="center"/>
      <protection/>
    </xf>
    <xf numFmtId="177" fontId="6" fillId="32" borderId="61" xfId="54" applyNumberFormat="1" applyFont="1" applyFill="1" applyBorder="1" applyAlignment="1" applyProtection="1">
      <alignment vertical="center"/>
      <protection/>
    </xf>
    <xf numFmtId="0" fontId="24" fillId="32" borderId="61" xfId="54" applyNumberFormat="1" applyFont="1" applyFill="1" applyBorder="1" applyAlignment="1" applyProtection="1">
      <alignment horizontal="center" vertical="center" wrapText="1"/>
      <protection/>
    </xf>
    <xf numFmtId="177" fontId="27" fillId="32" borderId="61" xfId="54" applyNumberFormat="1" applyFont="1" applyFill="1" applyBorder="1" applyAlignment="1" applyProtection="1">
      <alignment horizontal="left"/>
      <protection/>
    </xf>
    <xf numFmtId="177" fontId="24" fillId="32" borderId="61" xfId="54" applyNumberFormat="1" applyFont="1" applyFill="1" applyBorder="1" applyAlignment="1" applyProtection="1">
      <alignment horizontal="center" vertical="center" wrapText="1"/>
      <protection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1" fontId="10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53" xfId="54" applyNumberFormat="1" applyFont="1" applyFill="1" applyBorder="1" applyAlignment="1" applyProtection="1">
      <alignment horizontal="center" vertical="center"/>
      <protection/>
    </xf>
    <xf numFmtId="1" fontId="10" fillId="0" borderId="52" xfId="54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>
      <alignment horizontal="center" vertical="center" wrapText="1"/>
    </xf>
    <xf numFmtId="1" fontId="10" fillId="0" borderId="74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" fontId="6" fillId="0" borderId="11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vertical="center"/>
      <protection/>
    </xf>
    <xf numFmtId="177" fontId="24" fillId="0" borderId="18" xfId="54" applyNumberFormat="1" applyFont="1" applyFill="1" applyBorder="1" applyAlignment="1" applyProtection="1">
      <alignment vertical="center"/>
      <protection/>
    </xf>
    <xf numFmtId="184" fontId="24" fillId="0" borderId="0" xfId="54" applyNumberFormat="1" applyFont="1" applyFill="1" applyBorder="1" applyAlignment="1" applyProtection="1">
      <alignment vertical="center"/>
      <protection/>
    </xf>
    <xf numFmtId="177" fontId="24" fillId="33" borderId="18" xfId="54" applyNumberFormat="1" applyFont="1" applyFill="1" applyBorder="1" applyAlignment="1" applyProtection="1">
      <alignment vertical="center"/>
      <protection/>
    </xf>
    <xf numFmtId="177" fontId="24" fillId="33" borderId="0" xfId="54" applyNumberFormat="1" applyFont="1" applyFill="1" applyBorder="1" applyAlignment="1" applyProtection="1">
      <alignment vertical="center"/>
      <protection/>
    </xf>
    <xf numFmtId="49" fontId="6" fillId="32" borderId="18" xfId="54" applyNumberFormat="1" applyFont="1" applyFill="1" applyBorder="1" applyAlignment="1">
      <alignment vertical="center" wrapText="1"/>
      <protection/>
    </xf>
    <xf numFmtId="179" fontId="6" fillId="32" borderId="18" xfId="54" applyNumberFormat="1" applyFont="1" applyFill="1" applyBorder="1" applyAlignment="1" applyProtection="1">
      <alignment horizontal="center" vertical="center"/>
      <protection/>
    </xf>
    <xf numFmtId="182" fontId="6" fillId="32" borderId="18" xfId="54" applyNumberFormat="1" applyFont="1" applyFill="1" applyBorder="1" applyAlignment="1" applyProtection="1">
      <alignment horizontal="center" vertical="center"/>
      <protection/>
    </xf>
    <xf numFmtId="49" fontId="6" fillId="34" borderId="69" xfId="54" applyNumberFormat="1" applyFont="1" applyFill="1" applyBorder="1" applyAlignment="1">
      <alignment vertical="center" wrapText="1"/>
      <protection/>
    </xf>
    <xf numFmtId="177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6" fillId="34" borderId="12" xfId="54" applyFont="1" applyFill="1" applyBorder="1" applyAlignment="1">
      <alignment horizontal="center" vertical="center" wrapText="1"/>
      <protection/>
    </xf>
    <xf numFmtId="177" fontId="44" fillId="0" borderId="18" xfId="54" applyNumberFormat="1" applyFont="1" applyFill="1" applyBorder="1" applyAlignment="1" applyProtection="1">
      <alignment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182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182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74" xfId="54" applyNumberFormat="1" applyFont="1" applyFill="1" applyBorder="1" applyAlignment="1" applyProtection="1">
      <alignment horizontal="center" vertical="center"/>
      <protection/>
    </xf>
    <xf numFmtId="178" fontId="6" fillId="0" borderId="75" xfId="54" applyNumberFormat="1" applyFont="1" applyFill="1" applyBorder="1" applyAlignment="1" applyProtection="1">
      <alignment horizontal="center" vertical="center"/>
      <protection/>
    </xf>
    <xf numFmtId="178" fontId="6" fillId="0" borderId="76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vertical="center" wrapText="1"/>
      <protection/>
    </xf>
    <xf numFmtId="182" fontId="6" fillId="0" borderId="30" xfId="54" applyNumberFormat="1" applyFont="1" applyFill="1" applyBorder="1" applyAlignment="1" applyProtection="1">
      <alignment horizontal="center" vertical="center"/>
      <protection/>
    </xf>
    <xf numFmtId="179" fontId="6" fillId="35" borderId="30" xfId="54" applyNumberFormat="1" applyFont="1" applyFill="1" applyBorder="1" applyAlignment="1" applyProtection="1">
      <alignment horizontal="center" vertical="center"/>
      <protection/>
    </xf>
    <xf numFmtId="179" fontId="6" fillId="34" borderId="35" xfId="54" applyNumberFormat="1" applyFont="1" applyFill="1" applyBorder="1" applyAlignment="1" applyProtection="1">
      <alignment horizontal="center" vertical="center"/>
      <protection/>
    </xf>
    <xf numFmtId="49" fontId="6" fillId="36" borderId="46" xfId="0" applyNumberFormat="1" applyFont="1" applyFill="1" applyBorder="1" applyAlignment="1" applyProtection="1">
      <alignment horizontal="center" vertical="center"/>
      <protection/>
    </xf>
    <xf numFmtId="49" fontId="6" fillId="36" borderId="69" xfId="54" applyNumberFormat="1" applyFont="1" applyFill="1" applyBorder="1" applyAlignment="1">
      <alignment vertical="center" wrapText="1"/>
      <protection/>
    </xf>
    <xf numFmtId="177" fontId="6" fillId="36" borderId="10" xfId="54" applyNumberFormat="1" applyFont="1" applyFill="1" applyBorder="1" applyAlignment="1" applyProtection="1">
      <alignment horizontal="center" vertical="center"/>
      <protection/>
    </xf>
    <xf numFmtId="0" fontId="6" fillId="36" borderId="11" xfId="54" applyFont="1" applyFill="1" applyBorder="1" applyAlignment="1">
      <alignment horizontal="center" vertical="center" wrapText="1"/>
      <protection/>
    </xf>
    <xf numFmtId="0" fontId="6" fillId="36" borderId="12" xfId="54" applyFont="1" applyFill="1" applyBorder="1" applyAlignment="1">
      <alignment horizontal="center" vertical="center" wrapText="1"/>
      <protection/>
    </xf>
    <xf numFmtId="179" fontId="6" fillId="36" borderId="36" xfId="54" applyNumberFormat="1" applyFont="1" applyFill="1" applyBorder="1" applyAlignment="1" applyProtection="1">
      <alignment horizontal="center" vertical="center"/>
      <protection/>
    </xf>
    <xf numFmtId="0" fontId="6" fillId="36" borderId="46" xfId="54" applyFont="1" applyFill="1" applyBorder="1" applyAlignment="1">
      <alignment horizontal="center" vertical="center" wrapText="1"/>
      <protection/>
    </xf>
    <xf numFmtId="0" fontId="6" fillId="36" borderId="17" xfId="54" applyFont="1" applyFill="1" applyBorder="1" applyAlignment="1">
      <alignment horizontal="center" vertical="center" wrapText="1"/>
      <protection/>
    </xf>
    <xf numFmtId="0" fontId="6" fillId="36" borderId="18" xfId="54" applyFont="1" applyFill="1" applyBorder="1" applyAlignment="1">
      <alignment horizontal="center" vertical="center" wrapText="1"/>
      <protection/>
    </xf>
    <xf numFmtId="0" fontId="6" fillId="36" borderId="19" xfId="54" applyFont="1" applyFill="1" applyBorder="1" applyAlignment="1">
      <alignment horizontal="center" vertical="center" wrapText="1"/>
      <protection/>
    </xf>
    <xf numFmtId="0" fontId="6" fillId="36" borderId="10" xfId="54" applyFont="1" applyFill="1" applyBorder="1" applyAlignment="1">
      <alignment horizontal="center" vertical="center" wrapText="1"/>
      <protection/>
    </xf>
    <xf numFmtId="0" fontId="6" fillId="36" borderId="71" xfId="54" applyFont="1" applyFill="1" applyBorder="1" applyAlignment="1">
      <alignment horizontal="center" vertical="center" wrapText="1"/>
      <protection/>
    </xf>
    <xf numFmtId="0" fontId="6" fillId="36" borderId="70" xfId="54" applyFont="1" applyFill="1" applyBorder="1" applyAlignment="1">
      <alignment horizontal="center" vertical="center" wrapText="1"/>
      <protection/>
    </xf>
    <xf numFmtId="179" fontId="10" fillId="0" borderId="35" xfId="54" applyNumberFormat="1" applyFont="1" applyFill="1" applyBorder="1" applyAlignment="1" applyProtection="1">
      <alignment horizontal="center" vertical="center"/>
      <protection/>
    </xf>
    <xf numFmtId="179" fontId="10" fillId="37" borderId="35" xfId="54" applyNumberFormat="1" applyFont="1" applyFill="1" applyBorder="1" applyAlignment="1" applyProtection="1">
      <alignment horizontal="center" vertical="center"/>
      <protection/>
    </xf>
    <xf numFmtId="179" fontId="10" fillId="37" borderId="36" xfId="54" applyNumberFormat="1" applyFont="1" applyFill="1" applyBorder="1" applyAlignment="1" applyProtection="1">
      <alignment horizontal="center" vertical="center"/>
      <protection/>
    </xf>
    <xf numFmtId="179" fontId="6" fillId="37" borderId="36" xfId="54" applyNumberFormat="1" applyFont="1" applyFill="1" applyBorder="1" applyAlignment="1" applyProtection="1">
      <alignment horizontal="center" vertical="center"/>
      <protection/>
    </xf>
    <xf numFmtId="176" fontId="10" fillId="37" borderId="29" xfId="0" applyNumberFormat="1" applyFont="1" applyFill="1" applyBorder="1" applyAlignment="1" applyProtection="1">
      <alignment horizontal="center" vertical="center"/>
      <protection/>
    </xf>
    <xf numFmtId="178" fontId="6" fillId="34" borderId="29" xfId="54" applyNumberFormat="1" applyFont="1" applyFill="1" applyBorder="1" applyAlignment="1" applyProtection="1">
      <alignment horizontal="center" vertical="center"/>
      <protection/>
    </xf>
    <xf numFmtId="178" fontId="6" fillId="34" borderId="91" xfId="54" applyNumberFormat="1" applyFont="1" applyFill="1" applyBorder="1" applyAlignment="1" applyProtection="1">
      <alignment horizontal="left" vertical="center" wrapText="1"/>
      <protection/>
    </xf>
    <xf numFmtId="178" fontId="6" fillId="34" borderId="14" xfId="54" applyNumberFormat="1" applyFont="1" applyFill="1" applyBorder="1" applyAlignment="1" applyProtection="1">
      <alignment horizontal="center" vertical="center"/>
      <protection/>
    </xf>
    <xf numFmtId="178" fontId="6" fillId="34" borderId="15" xfId="54" applyNumberFormat="1" applyFont="1" applyFill="1" applyBorder="1" applyAlignment="1" applyProtection="1">
      <alignment horizontal="center" vertical="center"/>
      <protection/>
    </xf>
    <xf numFmtId="178" fontId="10" fillId="34" borderId="16" xfId="54" applyNumberFormat="1" applyFont="1" applyFill="1" applyBorder="1" applyAlignment="1" applyProtection="1">
      <alignment horizontal="center" vertical="center"/>
      <protection/>
    </xf>
    <xf numFmtId="175" fontId="10" fillId="34" borderId="29" xfId="54" applyNumberFormat="1" applyFont="1" applyFill="1" applyBorder="1" applyAlignment="1" applyProtection="1">
      <alignment horizontal="center" vertical="center"/>
      <protection/>
    </xf>
    <xf numFmtId="178" fontId="10" fillId="34" borderId="29" xfId="54" applyNumberFormat="1" applyFont="1" applyFill="1" applyBorder="1" applyAlignment="1" applyProtection="1">
      <alignment horizontal="center" vertical="center"/>
      <protection/>
    </xf>
    <xf numFmtId="178" fontId="10" fillId="34" borderId="25" xfId="54" applyNumberFormat="1" applyFont="1" applyFill="1" applyBorder="1" applyAlignment="1" applyProtection="1">
      <alignment horizontal="center" vertical="center"/>
      <protection/>
    </xf>
    <xf numFmtId="178" fontId="10" fillId="34" borderId="15" xfId="54" applyNumberFormat="1" applyFont="1" applyFill="1" applyBorder="1" applyAlignment="1" applyProtection="1">
      <alignment horizontal="center" vertical="center"/>
      <protection/>
    </xf>
    <xf numFmtId="178" fontId="10" fillId="34" borderId="22" xfId="54" applyNumberFormat="1" applyFont="1" applyFill="1" applyBorder="1" applyAlignment="1" applyProtection="1">
      <alignment horizontal="center" vertical="center"/>
      <protection/>
    </xf>
    <xf numFmtId="178" fontId="6" fillId="34" borderId="16" xfId="54" applyNumberFormat="1" applyFont="1" applyFill="1" applyBorder="1" applyAlignment="1" applyProtection="1">
      <alignment horizontal="center" vertical="center"/>
      <protection/>
    </xf>
    <xf numFmtId="178" fontId="6" fillId="34" borderId="25" xfId="54" applyNumberFormat="1" applyFont="1" applyFill="1" applyBorder="1" applyAlignment="1" applyProtection="1">
      <alignment horizontal="center" vertical="center"/>
      <protection/>
    </xf>
    <xf numFmtId="178" fontId="6" fillId="34" borderId="22" xfId="54" applyNumberFormat="1" applyFont="1" applyFill="1" applyBorder="1" applyAlignment="1" applyProtection="1">
      <alignment horizontal="center" vertical="center"/>
      <protection/>
    </xf>
    <xf numFmtId="177" fontId="24" fillId="34" borderId="0" xfId="54" applyNumberFormat="1" applyFont="1" applyFill="1" applyBorder="1" applyAlignment="1" applyProtection="1">
      <alignment vertical="center"/>
      <protection/>
    </xf>
    <xf numFmtId="49" fontId="6" fillId="34" borderId="46" xfId="0" applyNumberFormat="1" applyFont="1" applyFill="1" applyBorder="1" applyAlignment="1" applyProtection="1">
      <alignment horizontal="center" vertical="center"/>
      <protection/>
    </xf>
    <xf numFmtId="179" fontId="6" fillId="34" borderId="36" xfId="54" applyNumberFormat="1" applyFont="1" applyFill="1" applyBorder="1" applyAlignment="1" applyProtection="1">
      <alignment horizontal="center" vertical="center"/>
      <protection/>
    </xf>
    <xf numFmtId="0" fontId="6" fillId="34" borderId="46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70" xfId="54" applyFont="1" applyFill="1" applyBorder="1" applyAlignment="1">
      <alignment horizontal="center" vertical="center" wrapText="1"/>
      <protection/>
    </xf>
    <xf numFmtId="0" fontId="6" fillId="34" borderId="71" xfId="54" applyFont="1" applyFill="1" applyBorder="1" applyAlignment="1">
      <alignment horizontal="center" vertical="center" wrapText="1"/>
      <protection/>
    </xf>
    <xf numFmtId="0" fontId="6" fillId="34" borderId="13" xfId="54" applyFont="1" applyFill="1" applyBorder="1" applyAlignment="1">
      <alignment horizontal="center" vertical="center" wrapText="1"/>
      <protection/>
    </xf>
    <xf numFmtId="177" fontId="6" fillId="34" borderId="12" xfId="54" applyNumberFormat="1" applyFont="1" applyFill="1" applyBorder="1" applyAlignment="1" applyProtection="1">
      <alignment vertical="center"/>
      <protection/>
    </xf>
    <xf numFmtId="177" fontId="6" fillId="34" borderId="0" xfId="54" applyNumberFormat="1" applyFont="1" applyFill="1" applyBorder="1" applyAlignment="1" applyProtection="1">
      <alignment vertical="center"/>
      <protection/>
    </xf>
    <xf numFmtId="177" fontId="2" fillId="0" borderId="18" xfId="54" applyNumberFormat="1" applyFont="1" applyFill="1" applyBorder="1" applyAlignment="1" applyProtection="1">
      <alignment vertical="center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horizontal="center" vertical="center"/>
      <protection/>
    </xf>
    <xf numFmtId="177" fontId="2" fillId="38" borderId="0" xfId="54" applyNumberFormat="1" applyFont="1" applyFill="1" applyBorder="1" applyAlignment="1" applyProtection="1">
      <alignment vertical="center"/>
      <protection/>
    </xf>
    <xf numFmtId="177" fontId="36" fillId="0" borderId="18" xfId="54" applyNumberFormat="1" applyFont="1" applyFill="1" applyBorder="1" applyAlignment="1" applyProtection="1">
      <alignment vertical="center"/>
      <protection/>
    </xf>
    <xf numFmtId="1" fontId="35" fillId="32" borderId="18" xfId="54" applyNumberFormat="1" applyFont="1" applyFill="1" applyBorder="1" applyAlignment="1">
      <alignment horizontal="center" vertical="center" wrapText="1"/>
      <protection/>
    </xf>
    <xf numFmtId="176" fontId="35" fillId="0" borderId="18" xfId="54" applyNumberFormat="1" applyFont="1" applyFill="1" applyBorder="1" applyAlignment="1">
      <alignment horizontal="center" vertical="center" wrapText="1"/>
      <protection/>
    </xf>
    <xf numFmtId="175" fontId="37" fillId="0" borderId="18" xfId="54" applyNumberFormat="1" applyFont="1" applyFill="1" applyBorder="1" applyAlignment="1" applyProtection="1">
      <alignment vertical="center"/>
      <protection/>
    </xf>
    <xf numFmtId="175" fontId="36" fillId="0" borderId="18" xfId="54" applyNumberFormat="1" applyFont="1" applyFill="1" applyBorder="1" applyAlignment="1" applyProtection="1">
      <alignment vertical="center"/>
      <protection/>
    </xf>
    <xf numFmtId="175" fontId="6" fillId="0" borderId="0" xfId="54" applyNumberFormat="1" applyFont="1" applyFill="1" applyBorder="1" applyAlignment="1" applyProtection="1">
      <alignment vertical="center"/>
      <protection/>
    </xf>
    <xf numFmtId="175" fontId="24" fillId="0" borderId="0" xfId="54" applyNumberFormat="1" applyFont="1" applyFill="1" applyBorder="1" applyAlignment="1" applyProtection="1">
      <alignment vertical="center"/>
      <protection/>
    </xf>
    <xf numFmtId="49" fontId="6" fillId="37" borderId="46" xfId="0" applyNumberFormat="1" applyFont="1" applyFill="1" applyBorder="1" applyAlignment="1" applyProtection="1">
      <alignment horizontal="center" vertical="center"/>
      <protection/>
    </xf>
    <xf numFmtId="49" fontId="6" fillId="37" borderId="69" xfId="54" applyNumberFormat="1" applyFont="1" applyFill="1" applyBorder="1" applyAlignment="1">
      <alignment vertical="center" wrapText="1"/>
      <protection/>
    </xf>
    <xf numFmtId="177" fontId="6" fillId="37" borderId="10" xfId="54" applyNumberFormat="1" applyFont="1" applyFill="1" applyBorder="1" applyAlignment="1" applyProtection="1">
      <alignment horizontal="center" vertical="center"/>
      <protection/>
    </xf>
    <xf numFmtId="0" fontId="6" fillId="37" borderId="11" xfId="54" applyFont="1" applyFill="1" applyBorder="1" applyAlignment="1">
      <alignment horizontal="center" vertical="center" wrapText="1"/>
      <protection/>
    </xf>
    <xf numFmtId="0" fontId="6" fillId="37" borderId="12" xfId="54" applyFont="1" applyFill="1" applyBorder="1" applyAlignment="1">
      <alignment horizontal="center" vertical="center" wrapText="1"/>
      <protection/>
    </xf>
    <xf numFmtId="0" fontId="6" fillId="37" borderId="46" xfId="54" applyFont="1" applyFill="1" applyBorder="1" applyAlignment="1">
      <alignment horizontal="center" vertical="center" wrapText="1"/>
      <protection/>
    </xf>
    <xf numFmtId="0" fontId="6" fillId="37" borderId="10" xfId="54" applyFont="1" applyFill="1" applyBorder="1" applyAlignment="1">
      <alignment horizontal="center" vertical="center" wrapText="1"/>
      <protection/>
    </xf>
    <xf numFmtId="0" fontId="6" fillId="37" borderId="70" xfId="54" applyFont="1" applyFill="1" applyBorder="1" applyAlignment="1">
      <alignment horizontal="center" vertical="center" wrapText="1"/>
      <protection/>
    </xf>
    <xf numFmtId="0" fontId="6" fillId="37" borderId="71" xfId="54" applyFont="1" applyFill="1" applyBorder="1" applyAlignment="1">
      <alignment horizontal="center" vertical="center" wrapText="1"/>
      <protection/>
    </xf>
    <xf numFmtId="0" fontId="6" fillId="37" borderId="13" xfId="54" applyFont="1" applyFill="1" applyBorder="1" applyAlignment="1">
      <alignment horizontal="center" vertical="center" wrapText="1"/>
      <protection/>
    </xf>
    <xf numFmtId="177" fontId="6" fillId="37" borderId="12" xfId="54" applyNumberFormat="1" applyFont="1" applyFill="1" applyBorder="1" applyAlignment="1" applyProtection="1">
      <alignment vertical="center"/>
      <protection/>
    </xf>
    <xf numFmtId="177" fontId="6" fillId="37" borderId="0" xfId="54" applyNumberFormat="1" applyFont="1" applyFill="1" applyBorder="1" applyAlignment="1" applyProtection="1">
      <alignment vertical="center"/>
      <protection/>
    </xf>
    <xf numFmtId="177" fontId="2" fillId="37" borderId="0" xfId="54" applyNumberFormat="1" applyFont="1" applyFill="1" applyBorder="1" applyAlignment="1" applyProtection="1">
      <alignment vertical="center"/>
      <protection/>
    </xf>
    <xf numFmtId="49" fontId="6" fillId="37" borderId="32" xfId="0" applyNumberFormat="1" applyFont="1" applyFill="1" applyBorder="1" applyAlignment="1" applyProtection="1">
      <alignment horizontal="center" vertical="center"/>
      <protection/>
    </xf>
    <xf numFmtId="49" fontId="6" fillId="37" borderId="30" xfId="54" applyNumberFormat="1" applyFont="1" applyFill="1" applyBorder="1" applyAlignment="1">
      <alignment horizontal="left" vertical="center" wrapText="1"/>
      <protection/>
    </xf>
    <xf numFmtId="0" fontId="6" fillId="37" borderId="17" xfId="54" applyFont="1" applyFill="1" applyBorder="1" applyAlignment="1">
      <alignment horizontal="center" vertical="center" wrapText="1"/>
      <protection/>
    </xf>
    <xf numFmtId="0" fontId="6" fillId="37" borderId="18" xfId="54" applyFont="1" applyFill="1" applyBorder="1" applyAlignment="1">
      <alignment horizontal="center" vertical="center" wrapText="1"/>
      <protection/>
    </xf>
    <xf numFmtId="0" fontId="6" fillId="37" borderId="23" xfId="54" applyFont="1" applyFill="1" applyBorder="1" applyAlignment="1">
      <alignment horizontal="center" vertical="center" wrapText="1"/>
      <protection/>
    </xf>
    <xf numFmtId="178" fontId="26" fillId="37" borderId="19" xfId="54" applyNumberFormat="1" applyFont="1" applyFill="1" applyBorder="1" applyAlignment="1" applyProtection="1">
      <alignment horizontal="center" vertical="center"/>
      <protection/>
    </xf>
    <xf numFmtId="179" fontId="6" fillId="37" borderId="35" xfId="54" applyNumberFormat="1" applyFont="1" applyFill="1" applyBorder="1" applyAlignment="1" applyProtection="1">
      <alignment horizontal="center" vertical="center"/>
      <protection/>
    </xf>
    <xf numFmtId="0" fontId="6" fillId="37" borderId="32" xfId="54" applyFont="1" applyFill="1" applyBorder="1" applyAlignment="1">
      <alignment horizontal="center" vertical="center" wrapText="1"/>
      <protection/>
    </xf>
    <xf numFmtId="0" fontId="6" fillId="37" borderId="19" xfId="54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center" vertical="center" wrapText="1"/>
      <protection/>
    </xf>
    <xf numFmtId="0" fontId="6" fillId="37" borderId="58" xfId="54" applyFont="1" applyFill="1" applyBorder="1" applyAlignment="1">
      <alignment horizontal="center" vertical="center" wrapText="1"/>
      <protection/>
    </xf>
    <xf numFmtId="177" fontId="6" fillId="37" borderId="19" xfId="54" applyNumberFormat="1" applyFont="1" applyFill="1" applyBorder="1" applyAlignment="1" applyProtection="1">
      <alignment horizontal="center" vertical="center"/>
      <protection/>
    </xf>
    <xf numFmtId="177" fontId="6" fillId="37" borderId="19" xfId="54" applyNumberFormat="1" applyFont="1" applyFill="1" applyBorder="1" applyAlignment="1" applyProtection="1">
      <alignment vertical="center"/>
      <protection/>
    </xf>
    <xf numFmtId="175" fontId="6" fillId="35" borderId="30" xfId="54" applyNumberFormat="1" applyFont="1" applyFill="1" applyBorder="1" applyAlignment="1" applyProtection="1">
      <alignment horizontal="center" vertical="center"/>
      <protection/>
    </xf>
    <xf numFmtId="175" fontId="2" fillId="0" borderId="18" xfId="54" applyNumberFormat="1" applyFont="1" applyFill="1" applyBorder="1" applyAlignment="1" applyProtection="1">
      <alignment vertical="center"/>
      <protection/>
    </xf>
    <xf numFmtId="49" fontId="6" fillId="36" borderId="30" xfId="54" applyNumberFormat="1" applyFont="1" applyFill="1" applyBorder="1" applyAlignment="1">
      <alignment vertical="center" wrapText="1"/>
      <protection/>
    </xf>
    <xf numFmtId="177" fontId="6" fillId="36" borderId="17" xfId="54" applyNumberFormat="1" applyFont="1" applyFill="1" applyBorder="1" applyAlignment="1" applyProtection="1">
      <alignment horizontal="center" vertical="center"/>
      <protection/>
    </xf>
    <xf numFmtId="179" fontId="10" fillId="36" borderId="36" xfId="54" applyNumberFormat="1" applyFont="1" applyFill="1" applyBorder="1" applyAlignment="1" applyProtection="1">
      <alignment horizontal="center" vertical="center"/>
      <protection/>
    </xf>
    <xf numFmtId="0" fontId="10" fillId="36" borderId="32" xfId="54" applyFont="1" applyFill="1" applyBorder="1" applyAlignment="1">
      <alignment horizontal="center" vertical="center" wrapText="1"/>
      <protection/>
    </xf>
    <xf numFmtId="0" fontId="10" fillId="36" borderId="17" xfId="54" applyFont="1" applyFill="1" applyBorder="1" applyAlignment="1">
      <alignment horizontal="center" vertical="center" wrapText="1"/>
      <protection/>
    </xf>
    <xf numFmtId="0" fontId="10" fillId="36" borderId="18" xfId="54" applyFont="1" applyFill="1" applyBorder="1" applyAlignment="1">
      <alignment horizontal="center" vertical="center" wrapText="1"/>
      <protection/>
    </xf>
    <xf numFmtId="0" fontId="10" fillId="36" borderId="19" xfId="54" applyFont="1" applyFill="1" applyBorder="1" applyAlignment="1">
      <alignment horizontal="center" vertical="center" wrapText="1"/>
      <protection/>
    </xf>
    <xf numFmtId="0" fontId="6" fillId="36" borderId="26" xfId="54" applyFont="1" applyFill="1" applyBorder="1" applyAlignment="1">
      <alignment horizontal="center" vertical="center" wrapText="1"/>
      <protection/>
    </xf>
    <xf numFmtId="0" fontId="6" fillId="36" borderId="58" xfId="54" applyFont="1" applyFill="1" applyBorder="1" applyAlignment="1">
      <alignment horizontal="center" vertical="center" wrapText="1"/>
      <protection/>
    </xf>
    <xf numFmtId="0" fontId="6" fillId="36" borderId="23" xfId="54" applyFont="1" applyFill="1" applyBorder="1" applyAlignment="1">
      <alignment horizontal="center" vertical="center" wrapText="1"/>
      <protection/>
    </xf>
    <xf numFmtId="177" fontId="6" fillId="36" borderId="19" xfId="54" applyNumberFormat="1" applyFont="1" applyFill="1" applyBorder="1" applyAlignment="1" applyProtection="1">
      <alignment vertical="center"/>
      <protection/>
    </xf>
    <xf numFmtId="177" fontId="6" fillId="36" borderId="0" xfId="54" applyNumberFormat="1" applyFont="1" applyFill="1" applyBorder="1" applyAlignment="1" applyProtection="1">
      <alignment vertical="center"/>
      <protection/>
    </xf>
    <xf numFmtId="0" fontId="6" fillId="36" borderId="13" xfId="54" applyFont="1" applyFill="1" applyBorder="1" applyAlignment="1">
      <alignment horizontal="center" vertical="center" wrapText="1"/>
      <protection/>
    </xf>
    <xf numFmtId="177" fontId="6" fillId="36" borderId="12" xfId="54" applyNumberFormat="1" applyFont="1" applyFill="1" applyBorder="1" applyAlignment="1" applyProtection="1">
      <alignment vertical="center"/>
      <protection/>
    </xf>
    <xf numFmtId="179" fontId="6" fillId="0" borderId="18" xfId="54" applyNumberFormat="1" applyFont="1" applyFill="1" applyBorder="1" applyAlignment="1" applyProtection="1">
      <alignment horizontal="center" vertical="center"/>
      <protection/>
    </xf>
    <xf numFmtId="49" fontId="6" fillId="32" borderId="18" xfId="54" applyNumberFormat="1" applyFont="1" applyFill="1" applyBorder="1" applyAlignment="1" applyProtection="1">
      <alignment horizontal="center" vertical="center"/>
      <protection/>
    </xf>
    <xf numFmtId="179" fontId="10" fillId="32" borderId="18" xfId="54" applyNumberFormat="1" applyFont="1" applyFill="1" applyBorder="1" applyAlignment="1" applyProtection="1">
      <alignment horizontal="center" vertical="center"/>
      <protection/>
    </xf>
    <xf numFmtId="182" fontId="10" fillId="32" borderId="18" xfId="54" applyNumberFormat="1" applyFont="1" applyFill="1" applyBorder="1" applyAlignment="1" applyProtection="1">
      <alignment horizontal="center" vertical="center"/>
      <protection/>
    </xf>
    <xf numFmtId="49" fontId="6" fillId="0" borderId="18" xfId="54" applyNumberFormat="1" applyFont="1" applyFill="1" applyBorder="1" applyAlignment="1">
      <alignment vertical="center" wrapText="1"/>
      <protection/>
    </xf>
    <xf numFmtId="176" fontId="10" fillId="32" borderId="18" xfId="54" applyNumberFormat="1" applyFont="1" applyFill="1" applyBorder="1" applyAlignment="1">
      <alignment horizontal="center" vertical="center" wrapText="1"/>
      <protection/>
    </xf>
    <xf numFmtId="179" fontId="6" fillId="34" borderId="33" xfId="54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39" borderId="18" xfId="0" applyFill="1" applyBorder="1" applyAlignment="1">
      <alignment/>
    </xf>
    <xf numFmtId="0" fontId="45" fillId="0" borderId="18" xfId="0" applyFont="1" applyBorder="1" applyAlignment="1">
      <alignment/>
    </xf>
    <xf numFmtId="0" fontId="38" fillId="39" borderId="18" xfId="0" applyFont="1" applyFill="1" applyBorder="1" applyAlignment="1">
      <alignment/>
    </xf>
    <xf numFmtId="0" fontId="38" fillId="39" borderId="2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8" borderId="18" xfId="0" applyFill="1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52" xfId="54" applyNumberFormat="1" applyFont="1" applyFill="1" applyBorder="1" applyAlignment="1" applyProtection="1">
      <alignment horizontal="center" vertical="center"/>
      <protection/>
    </xf>
    <xf numFmtId="0" fontId="6" fillId="0" borderId="56" xfId="54" applyNumberFormat="1" applyFont="1" applyFill="1" applyBorder="1" applyAlignment="1" applyProtection="1">
      <alignment horizontal="center" vertical="center"/>
      <protection/>
    </xf>
    <xf numFmtId="0" fontId="6" fillId="0" borderId="53" xfId="54" applyNumberFormat="1" applyFont="1" applyFill="1" applyBorder="1" applyAlignment="1" applyProtection="1">
      <alignment horizontal="center" vertical="center"/>
      <protection/>
    </xf>
    <xf numFmtId="0" fontId="6" fillId="0" borderId="57" xfId="54" applyNumberFormat="1" applyFont="1" applyFill="1" applyBorder="1" applyAlignment="1" applyProtection="1">
      <alignment horizontal="center" vertical="center"/>
      <protection/>
    </xf>
    <xf numFmtId="0" fontId="10" fillId="0" borderId="52" xfId="54" applyNumberFormat="1" applyFont="1" applyFill="1" applyBorder="1" applyAlignment="1" applyProtection="1">
      <alignment horizontal="center" vertical="center"/>
      <protection/>
    </xf>
    <xf numFmtId="0" fontId="10" fillId="0" borderId="87" xfId="54" applyNumberFormat="1" applyFont="1" applyFill="1" applyBorder="1" applyAlignment="1" applyProtection="1">
      <alignment horizontal="center" vertical="center"/>
      <protection/>
    </xf>
    <xf numFmtId="0" fontId="10" fillId="0" borderId="53" xfId="54" applyNumberFormat="1" applyFont="1" applyFill="1" applyBorder="1" applyAlignment="1" applyProtection="1">
      <alignment horizontal="center" vertical="center"/>
      <protection/>
    </xf>
    <xf numFmtId="0" fontId="10" fillId="0" borderId="56" xfId="54" applyNumberFormat="1" applyFont="1" applyFill="1" applyBorder="1" applyAlignment="1" applyProtection="1">
      <alignment horizontal="center" vertical="center"/>
      <protection/>
    </xf>
    <xf numFmtId="0" fontId="6" fillId="0" borderId="43" xfId="54" applyNumberFormat="1" applyFont="1" applyFill="1" applyBorder="1" applyAlignment="1" applyProtection="1">
      <alignment horizontal="center" vertical="center"/>
      <protection/>
    </xf>
    <xf numFmtId="0" fontId="6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41" xfId="54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10" fillId="0" borderId="32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77" fontId="6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>
      <alignment vertical="center" wrapText="1"/>
      <protection/>
    </xf>
    <xf numFmtId="177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79" fontId="6" fillId="0" borderId="36" xfId="54" applyNumberFormat="1" applyFont="1" applyFill="1" applyBorder="1" applyAlignment="1" applyProtection="1">
      <alignment horizontal="center" vertical="center"/>
      <protection/>
    </xf>
    <xf numFmtId="0" fontId="6" fillId="0" borderId="46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7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70" xfId="54" applyFont="1" applyFill="1" applyBorder="1" applyAlignment="1">
      <alignment horizontal="center" vertical="center" wrapText="1"/>
      <protection/>
    </xf>
    <xf numFmtId="0" fontId="10" fillId="0" borderId="46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179" fontId="10" fillId="0" borderId="72" xfId="54" applyNumberFormat="1" applyFont="1" applyFill="1" applyBorder="1" applyAlignment="1" applyProtection="1">
      <alignment horizontal="center" vertical="center"/>
      <protection/>
    </xf>
    <xf numFmtId="0" fontId="10" fillId="0" borderId="55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178" fontId="26" fillId="0" borderId="16" xfId="0" applyNumberFormat="1" applyFont="1" applyFill="1" applyBorder="1" applyAlignment="1" applyProtection="1">
      <alignment horizontal="center" vertical="center"/>
      <protection/>
    </xf>
    <xf numFmtId="176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>
      <alignment horizontal="center" vertical="center" wrapText="1"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176" fontId="10" fillId="0" borderId="47" xfId="54" applyNumberFormat="1" applyFont="1" applyFill="1" applyBorder="1" applyAlignment="1" applyProtection="1">
      <alignment horizontal="center" vertical="center"/>
      <protection/>
    </xf>
    <xf numFmtId="1" fontId="10" fillId="0" borderId="60" xfId="54" applyNumberFormat="1" applyFont="1" applyFill="1" applyBorder="1" applyAlignment="1" applyProtection="1">
      <alignment horizontal="center" vertical="center"/>
      <protection/>
    </xf>
    <xf numFmtId="1" fontId="10" fillId="0" borderId="44" xfId="54" applyNumberFormat="1" applyFont="1" applyFill="1" applyBorder="1" applyAlignment="1" applyProtection="1">
      <alignment horizontal="center" vertical="center"/>
      <protection/>
    </xf>
    <xf numFmtId="176" fontId="10" fillId="0" borderId="45" xfId="54" applyNumberFormat="1" applyFont="1" applyFill="1" applyBorder="1" applyAlignment="1" applyProtection="1">
      <alignment horizontal="center" vertical="center"/>
      <protection/>
    </xf>
    <xf numFmtId="176" fontId="10" fillId="0" borderId="60" xfId="54" applyNumberFormat="1" applyFont="1" applyFill="1" applyBorder="1" applyAlignment="1" applyProtection="1">
      <alignment horizontal="center" vertical="center"/>
      <protection/>
    </xf>
    <xf numFmtId="1" fontId="10" fillId="0" borderId="63" xfId="54" applyNumberFormat="1" applyFont="1" applyFill="1" applyBorder="1" applyAlignment="1" applyProtection="1">
      <alignment horizontal="center" vertical="center"/>
      <protection/>
    </xf>
    <xf numFmtId="178" fontId="26" fillId="0" borderId="19" xfId="0" applyNumberFormat="1" applyFont="1" applyFill="1" applyBorder="1" applyAlignment="1" applyProtection="1">
      <alignment horizontal="center" vertical="center"/>
      <protection/>
    </xf>
    <xf numFmtId="176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>
      <alignment horizontal="center" vertical="center" wrapText="1"/>
    </xf>
    <xf numFmtId="176" fontId="10" fillId="0" borderId="40" xfId="54" applyNumberFormat="1" applyFont="1" applyFill="1" applyBorder="1" applyAlignment="1" applyProtection="1">
      <alignment horizontal="center" vertical="center"/>
      <protection/>
    </xf>
    <xf numFmtId="176" fontId="10" fillId="0" borderId="61" xfId="54" applyNumberFormat="1" applyFont="1" applyFill="1" applyBorder="1" applyAlignment="1" applyProtection="1">
      <alignment horizontal="center" vertical="center"/>
      <protection/>
    </xf>
    <xf numFmtId="176" fontId="10" fillId="0" borderId="42" xfId="54" applyNumberFormat="1" applyFont="1" applyFill="1" applyBorder="1" applyAlignment="1" applyProtection="1">
      <alignment horizontal="center" vertical="center"/>
      <protection/>
    </xf>
    <xf numFmtId="1" fontId="10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176" fontId="10" fillId="0" borderId="26" xfId="54" applyNumberFormat="1" applyFont="1" applyFill="1" applyBorder="1" applyAlignment="1" applyProtection="1">
      <alignment horizontal="center" vertical="center"/>
      <protection/>
    </xf>
    <xf numFmtId="176" fontId="10" fillId="0" borderId="58" xfId="54" applyNumberFormat="1" applyFont="1" applyFill="1" applyBorder="1" applyAlignment="1" applyProtection="1">
      <alignment horizontal="center" vertical="center"/>
      <protection/>
    </xf>
    <xf numFmtId="1" fontId="10" fillId="0" borderId="19" xfId="54" applyNumberFormat="1" applyFont="1" applyFill="1" applyBorder="1" applyAlignment="1" applyProtection="1">
      <alignment horizontal="center" vertical="center"/>
      <protection/>
    </xf>
    <xf numFmtId="176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23" xfId="54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178" fontId="26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72" xfId="54" applyFont="1" applyFill="1" applyBorder="1" applyAlignment="1">
      <alignment horizontal="center" vertical="center" wrapText="1"/>
      <protection/>
    </xf>
    <xf numFmtId="176" fontId="10" fillId="0" borderId="0" xfId="54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/>
      <protection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center" vertical="center"/>
      <protection/>
    </xf>
    <xf numFmtId="176" fontId="10" fillId="0" borderId="55" xfId="0" applyNumberFormat="1" applyFont="1" applyFill="1" applyBorder="1" applyAlignment="1" applyProtection="1">
      <alignment horizontal="center" vertical="center"/>
      <protection/>
    </xf>
    <xf numFmtId="178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horizontal="left" vertical="top" wrapText="1"/>
    </xf>
    <xf numFmtId="178" fontId="10" fillId="0" borderId="27" xfId="54" applyNumberFormat="1" applyFont="1" applyFill="1" applyBorder="1" applyAlignment="1">
      <alignment horizontal="center" vertical="center" wrapText="1"/>
      <protection/>
    </xf>
    <xf numFmtId="176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76" fontId="10" fillId="0" borderId="37" xfId="54" applyNumberFormat="1" applyFont="1" applyFill="1" applyBorder="1" applyAlignment="1">
      <alignment horizontal="center" vertical="center" wrapText="1"/>
      <protection/>
    </xf>
    <xf numFmtId="1" fontId="10" fillId="0" borderId="84" xfId="54" applyNumberFormat="1" applyFont="1" applyFill="1" applyBorder="1" applyAlignment="1">
      <alignment horizontal="center" vertical="center" wrapText="1"/>
      <protection/>
    </xf>
    <xf numFmtId="178" fontId="6" fillId="0" borderId="59" xfId="54" applyNumberFormat="1" applyFont="1" applyFill="1" applyBorder="1" applyAlignment="1" applyProtection="1">
      <alignment horizontal="left" vertical="center"/>
      <protection/>
    </xf>
    <xf numFmtId="178" fontId="10" fillId="0" borderId="14" xfId="54" applyNumberFormat="1" applyFont="1" applyFill="1" applyBorder="1" applyAlignment="1" applyProtection="1">
      <alignment horizontal="center" vertical="center"/>
      <protection/>
    </xf>
    <xf numFmtId="178" fontId="6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6" xfId="54" applyNumberFormat="1" applyFont="1" applyFill="1" applyBorder="1" applyAlignment="1" applyProtection="1">
      <alignment horizontal="center" vertical="center"/>
      <protection/>
    </xf>
    <xf numFmtId="175" fontId="10" fillId="0" borderId="29" xfId="54" applyNumberFormat="1" applyFont="1" applyFill="1" applyBorder="1" applyAlignment="1" applyProtection="1">
      <alignment horizontal="center" vertical="center"/>
      <protection/>
    </xf>
    <xf numFmtId="178" fontId="10" fillId="0" borderId="29" xfId="54" applyNumberFormat="1" applyFont="1" applyFill="1" applyBorder="1" applyAlignment="1" applyProtection="1">
      <alignment horizontal="center" vertical="center"/>
      <protection/>
    </xf>
    <xf numFmtId="178" fontId="6" fillId="0" borderId="14" xfId="54" applyNumberFormat="1" applyFont="1" applyFill="1" applyBorder="1" applyAlignment="1" applyProtection="1">
      <alignment horizontal="center" vertical="center"/>
      <protection/>
    </xf>
    <xf numFmtId="182" fontId="10" fillId="0" borderId="39" xfId="54" applyNumberFormat="1" applyFont="1" applyFill="1" applyBorder="1" applyAlignment="1" applyProtection="1">
      <alignment horizontal="center" vertical="center"/>
      <protection/>
    </xf>
    <xf numFmtId="179" fontId="10" fillId="0" borderId="18" xfId="54" applyNumberFormat="1" applyFont="1" applyFill="1" applyBorder="1" applyAlignment="1" applyProtection="1">
      <alignment horizontal="center" vertical="center"/>
      <protection/>
    </xf>
    <xf numFmtId="182" fontId="10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58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0" fontId="10" fillId="0" borderId="80" xfId="54" applyFont="1" applyFill="1" applyBorder="1" applyAlignment="1" applyProtection="1">
      <alignment horizontal="right" vertical="center"/>
      <protection/>
    </xf>
    <xf numFmtId="177" fontId="10" fillId="0" borderId="75" xfId="54" applyNumberFormat="1" applyFont="1" applyFill="1" applyBorder="1" applyAlignment="1" applyProtection="1">
      <alignment horizontal="right" vertical="center"/>
      <protection/>
    </xf>
    <xf numFmtId="0" fontId="10" fillId="0" borderId="0" xfId="54" applyFont="1" applyFill="1" applyBorder="1" applyAlignment="1" applyProtection="1">
      <alignment horizontal="right" vertical="center"/>
      <protection/>
    </xf>
    <xf numFmtId="176" fontId="6" fillId="0" borderId="0" xfId="54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61" xfId="0" applyFont="1" applyFill="1" applyBorder="1" applyAlignment="1" applyProtection="1">
      <alignment horizontal="right" vertical="center"/>
      <protection/>
    </xf>
    <xf numFmtId="0" fontId="12" fillId="0" borderId="61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0" fillId="0" borderId="0" xfId="54" applyNumberFormat="1" applyFont="1" applyFill="1" applyBorder="1" applyAlignment="1" applyProtection="1">
      <alignment horizontal="right" vertical="center"/>
      <protection/>
    </xf>
    <xf numFmtId="0" fontId="10" fillId="0" borderId="71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7" fontId="6" fillId="0" borderId="0" xfId="54" applyNumberFormat="1" applyFont="1" applyFill="1" applyBorder="1" applyAlignment="1" applyProtection="1">
      <alignment horizontal="left" vertical="center"/>
      <protection/>
    </xf>
    <xf numFmtId="177" fontId="6" fillId="0" borderId="61" xfId="54" applyNumberFormat="1" applyFont="1" applyFill="1" applyBorder="1" applyAlignment="1" applyProtection="1">
      <alignment vertical="center"/>
      <protection/>
    </xf>
    <xf numFmtId="177" fontId="27" fillId="0" borderId="0" xfId="54" applyNumberFormat="1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>
      <alignment horizontal="center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177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24" fillId="0" borderId="61" xfId="54" applyNumberFormat="1" applyFont="1" applyFill="1" applyBorder="1" applyAlignment="1" applyProtection="1">
      <alignment horizontal="center" vertical="center" wrapText="1"/>
      <protection/>
    </xf>
    <xf numFmtId="177" fontId="27" fillId="0" borderId="61" xfId="54" applyNumberFormat="1" applyFont="1" applyFill="1" applyBorder="1" applyAlignment="1" applyProtection="1">
      <alignment horizontal="left"/>
      <protection/>
    </xf>
    <xf numFmtId="177" fontId="24" fillId="0" borderId="61" xfId="54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>
      <alignment horizontal="left" wrapText="1"/>
      <protection/>
    </xf>
    <xf numFmtId="0" fontId="10" fillId="0" borderId="18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horizontal="center" vertical="center"/>
      <protection/>
    </xf>
    <xf numFmtId="177" fontId="2" fillId="34" borderId="0" xfId="54" applyNumberFormat="1" applyFont="1" applyFill="1" applyBorder="1" applyAlignment="1" applyProtection="1">
      <alignment vertical="center"/>
      <protection/>
    </xf>
    <xf numFmtId="177" fontId="6" fillId="39" borderId="0" xfId="54" applyNumberFormat="1" applyFont="1" applyFill="1" applyBorder="1" applyAlignment="1" applyProtection="1">
      <alignment vertical="center"/>
      <protection/>
    </xf>
    <xf numFmtId="177" fontId="2" fillId="39" borderId="0" xfId="54" applyNumberFormat="1" applyFont="1" applyFill="1" applyBorder="1" applyAlignment="1" applyProtection="1">
      <alignment vertical="center"/>
      <protection/>
    </xf>
    <xf numFmtId="177" fontId="6" fillId="39" borderId="19" xfId="54" applyNumberFormat="1" applyFont="1" applyFill="1" applyBorder="1" applyAlignment="1" applyProtection="1">
      <alignment vertical="center"/>
      <protection/>
    </xf>
    <xf numFmtId="0" fontId="6" fillId="39" borderId="17" xfId="54" applyFont="1" applyFill="1" applyBorder="1" applyAlignment="1">
      <alignment horizontal="center" vertical="center" wrapText="1"/>
      <protection/>
    </xf>
    <xf numFmtId="0" fontId="6" fillId="39" borderId="23" xfId="54" applyFont="1" applyFill="1" applyBorder="1" applyAlignment="1">
      <alignment horizontal="center" vertical="center" wrapText="1"/>
      <protection/>
    </xf>
    <xf numFmtId="177" fontId="10" fillId="39" borderId="0" xfId="54" applyNumberFormat="1" applyFont="1" applyFill="1" applyBorder="1" applyAlignment="1" applyProtection="1">
      <alignment vertical="center"/>
      <protection/>
    </xf>
    <xf numFmtId="0" fontId="6" fillId="39" borderId="10" xfId="54" applyFont="1" applyFill="1" applyBorder="1" applyAlignment="1">
      <alignment horizontal="center" vertical="center" wrapText="1"/>
      <protection/>
    </xf>
    <xf numFmtId="0" fontId="6" fillId="39" borderId="13" xfId="54" applyFont="1" applyFill="1" applyBorder="1" applyAlignment="1">
      <alignment horizontal="center" vertical="center" wrapText="1"/>
      <protection/>
    </xf>
    <xf numFmtId="177" fontId="6" fillId="39" borderId="12" xfId="54" applyNumberFormat="1" applyFont="1" applyFill="1" applyBorder="1" applyAlignment="1" applyProtection="1">
      <alignment vertical="center"/>
      <protection/>
    </xf>
    <xf numFmtId="177" fontId="24" fillId="39" borderId="18" xfId="54" applyNumberFormat="1" applyFont="1" applyFill="1" applyBorder="1" applyAlignment="1" applyProtection="1">
      <alignment vertical="center"/>
      <protection/>
    </xf>
    <xf numFmtId="177" fontId="24" fillId="39" borderId="0" xfId="54" applyNumberFormat="1" applyFont="1" applyFill="1" applyBorder="1" applyAlignment="1" applyProtection="1">
      <alignment vertical="center"/>
      <protection/>
    </xf>
    <xf numFmtId="0" fontId="6" fillId="39" borderId="42" xfId="54" applyNumberFormat="1" applyFont="1" applyFill="1" applyBorder="1" applyAlignment="1" applyProtection="1">
      <alignment horizontal="center" vertical="center"/>
      <protection/>
    </xf>
    <xf numFmtId="0" fontId="6" fillId="39" borderId="64" xfId="54" applyNumberFormat="1" applyFont="1" applyFill="1" applyBorder="1" applyAlignment="1" applyProtection="1">
      <alignment horizontal="center" vertical="center"/>
      <protection/>
    </xf>
    <xf numFmtId="177" fontId="24" fillId="39" borderId="19" xfId="54" applyNumberFormat="1" applyFont="1" applyFill="1" applyBorder="1" applyAlignment="1" applyProtection="1">
      <alignment vertical="center"/>
      <protection/>
    </xf>
    <xf numFmtId="0" fontId="6" fillId="39" borderId="74" xfId="54" applyFont="1" applyFill="1" applyBorder="1" applyAlignment="1">
      <alignment horizontal="center" vertical="center" wrapText="1"/>
      <protection/>
    </xf>
    <xf numFmtId="0" fontId="6" fillId="39" borderId="89" xfId="54" applyFont="1" applyFill="1" applyBorder="1" applyAlignment="1">
      <alignment horizontal="center" vertical="center" wrapText="1"/>
      <protection/>
    </xf>
    <xf numFmtId="177" fontId="6" fillId="39" borderId="76" xfId="54" applyNumberFormat="1" applyFont="1" applyFill="1" applyBorder="1" applyAlignment="1" applyProtection="1">
      <alignment vertical="center"/>
      <protection/>
    </xf>
    <xf numFmtId="0" fontId="6" fillId="39" borderId="17" xfId="54" applyNumberFormat="1" applyFont="1" applyFill="1" applyBorder="1" applyAlignment="1" applyProtection="1">
      <alignment horizontal="center" vertical="center"/>
      <protection/>
    </xf>
    <xf numFmtId="0" fontId="6" fillId="39" borderId="23" xfId="54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>
      <alignment vertical="center" wrapText="1"/>
      <protection/>
    </xf>
    <xf numFmtId="49" fontId="6" fillId="0" borderId="48" xfId="54" applyNumberFormat="1" applyFont="1" applyFill="1" applyBorder="1" applyAlignment="1">
      <alignment horizontal="center" vertical="center" wrapText="1"/>
      <protection/>
    </xf>
    <xf numFmtId="49" fontId="6" fillId="0" borderId="64" xfId="54" applyNumberFormat="1" applyFont="1" applyFill="1" applyBorder="1" applyAlignment="1">
      <alignment horizontal="center" vertical="center" wrapText="1"/>
      <protection/>
    </xf>
    <xf numFmtId="177" fontId="6" fillId="0" borderId="41" xfId="54" applyNumberFormat="1" applyFont="1" applyFill="1" applyBorder="1" applyAlignment="1" applyProtection="1">
      <alignment horizontal="center" vertical="center" wrapText="1"/>
      <protection/>
    </xf>
    <xf numFmtId="176" fontId="10" fillId="0" borderId="33" xfId="54" applyNumberFormat="1" applyFont="1" applyFill="1" applyBorder="1" applyAlignment="1" applyProtection="1">
      <alignment horizontal="center" vertical="center"/>
      <protection/>
    </xf>
    <xf numFmtId="1" fontId="10" fillId="0" borderId="34" xfId="54" applyNumberFormat="1" applyFont="1" applyFill="1" applyBorder="1" applyAlignment="1" applyProtection="1">
      <alignment horizontal="center" vertical="center"/>
      <protection/>
    </xf>
    <xf numFmtId="1" fontId="10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48" xfId="54" applyNumberFormat="1" applyFont="1" applyFill="1" applyBorder="1" applyAlignment="1" applyProtection="1">
      <alignment horizontal="center" vertical="center"/>
      <protection/>
    </xf>
    <xf numFmtId="1" fontId="10" fillId="0" borderId="48" xfId="54" applyNumberFormat="1" applyFont="1" applyFill="1" applyBorder="1" applyAlignment="1" applyProtection="1">
      <alignment horizontal="center" vertical="center"/>
      <protection/>
    </xf>
    <xf numFmtId="0" fontId="6" fillId="0" borderId="40" xfId="54" applyFont="1" applyFill="1" applyBorder="1" applyAlignment="1">
      <alignment horizontal="center" vertical="center" wrapText="1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6" fillId="0" borderId="64" xfId="54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33" xfId="54" applyNumberFormat="1" applyFont="1" applyFill="1" applyBorder="1" applyAlignment="1" applyProtection="1">
      <alignment horizontal="center" vertical="center"/>
      <protection/>
    </xf>
    <xf numFmtId="1" fontId="6" fillId="0" borderId="34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 applyProtection="1">
      <alignment horizontal="center" vertical="center"/>
      <protection/>
    </xf>
    <xf numFmtId="1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>
      <alignment horizontal="center" vertical="center" wrapText="1"/>
    </xf>
    <xf numFmtId="49" fontId="6" fillId="0" borderId="30" xfId="54" applyNumberFormat="1" applyFont="1" applyFill="1" applyBorder="1" applyAlignment="1">
      <alignment horizontal="left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49" fontId="6" fillId="0" borderId="23" xfId="54" applyNumberFormat="1" applyFont="1" applyFill="1" applyBorder="1" applyAlignment="1">
      <alignment horizontal="center" vertical="center" wrapText="1"/>
      <protection/>
    </xf>
    <xf numFmtId="179" fontId="6" fillId="0" borderId="35" xfId="54" applyNumberFormat="1" applyFont="1" applyFill="1" applyBorder="1" applyAlignment="1" applyProtection="1">
      <alignment horizontal="center" vertical="center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177" fontId="6" fillId="0" borderId="23" xfId="54" applyNumberFormat="1" applyFont="1" applyFill="1" applyBorder="1" applyAlignment="1" applyProtection="1">
      <alignment horizontal="center" vertical="center"/>
      <protection/>
    </xf>
    <xf numFmtId="178" fontId="2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177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46" fillId="0" borderId="18" xfId="54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left" vertical="center" wrapText="1"/>
      <protection/>
    </xf>
    <xf numFmtId="179" fontId="6" fillId="0" borderId="33" xfId="54" applyNumberFormat="1" applyFont="1" applyFill="1" applyBorder="1" applyAlignment="1" applyProtection="1">
      <alignment horizontal="center" vertical="center"/>
      <protection/>
    </xf>
    <xf numFmtId="0" fontId="6" fillId="0" borderId="48" xfId="54" applyFont="1" applyFill="1" applyBorder="1" applyAlignment="1">
      <alignment horizontal="center" vertical="center" wrapText="1"/>
      <protection/>
    </xf>
    <xf numFmtId="177" fontId="6" fillId="0" borderId="64" xfId="54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4" applyNumberFormat="1" applyFont="1" applyFill="1" applyBorder="1" applyAlignment="1">
      <alignment vertical="center" wrapText="1"/>
      <protection/>
    </xf>
    <xf numFmtId="177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179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2" fontId="24" fillId="0" borderId="0" xfId="54" applyNumberFormat="1" applyFont="1" applyFill="1" applyBorder="1" applyAlignment="1" applyProtection="1">
      <alignment horizontal="center" vertical="center" wrapText="1"/>
      <protection/>
    </xf>
    <xf numFmtId="177" fontId="47" fillId="0" borderId="0" xfId="54" applyNumberFormat="1" applyFont="1" applyFill="1" applyBorder="1" applyAlignment="1" applyProtection="1">
      <alignment horizontal="center" vertical="center" wrapText="1"/>
      <protection/>
    </xf>
    <xf numFmtId="177" fontId="44" fillId="0" borderId="0" xfId="54" applyNumberFormat="1" applyFont="1" applyFill="1" applyBorder="1" applyAlignment="1" applyProtection="1">
      <alignment horizontal="left" vertical="center" wrapText="1"/>
      <protection/>
    </xf>
    <xf numFmtId="185" fontId="44" fillId="0" borderId="0" xfId="54" applyNumberFormat="1" applyFont="1" applyFill="1" applyBorder="1" applyAlignment="1" applyProtection="1">
      <alignment horizontal="center" vertical="center" wrapText="1"/>
      <protection/>
    </xf>
    <xf numFmtId="185" fontId="24" fillId="0" borderId="0" xfId="54" applyNumberFormat="1" applyFont="1" applyFill="1" applyBorder="1" applyAlignment="1" applyProtection="1">
      <alignment horizontal="center" vertical="center" wrapText="1"/>
      <protection/>
    </xf>
    <xf numFmtId="185" fontId="47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10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15" xfId="54" applyNumberFormat="1" applyFont="1" applyFill="1" applyBorder="1" applyAlignment="1" applyProtection="1">
      <alignment horizontal="center" vertical="center"/>
      <protection/>
    </xf>
    <xf numFmtId="0" fontId="10" fillId="0" borderId="16" xfId="54" applyNumberFormat="1" applyFont="1" applyFill="1" applyBorder="1" applyAlignment="1" applyProtection="1">
      <alignment horizontal="center" vertical="center"/>
      <protection/>
    </xf>
    <xf numFmtId="0" fontId="10" fillId="0" borderId="91" xfId="54" applyNumberFormat="1" applyFont="1" applyFill="1" applyBorder="1" applyAlignment="1" applyProtection="1">
      <alignment horizontal="center" vertical="center"/>
      <protection/>
    </xf>
    <xf numFmtId="0" fontId="10" fillId="0" borderId="29" xfId="54" applyNumberFormat="1" applyFont="1" applyFill="1" applyBorder="1" applyAlignment="1" applyProtection="1">
      <alignment horizontal="center" vertical="center"/>
      <protection/>
    </xf>
    <xf numFmtId="0" fontId="10" fillId="0" borderId="25" xfId="54" applyNumberFormat="1" applyFont="1" applyFill="1" applyBorder="1" applyAlignment="1" applyProtection="1">
      <alignment horizontal="center" vertical="center"/>
      <protection/>
    </xf>
    <xf numFmtId="0" fontId="10" fillId="0" borderId="22" xfId="54" applyNumberFormat="1" applyFont="1" applyFill="1" applyBorder="1" applyAlignment="1" applyProtection="1">
      <alignment horizontal="center" vertical="center"/>
      <protection/>
    </xf>
    <xf numFmtId="179" fontId="6" fillId="0" borderId="73" xfId="54" applyNumberFormat="1" applyFont="1" applyFill="1" applyBorder="1" applyAlignment="1" applyProtection="1">
      <alignment horizontal="center" vertical="center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vertical="center" wrapText="1"/>
      <protection/>
    </xf>
    <xf numFmtId="177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0" fontId="6" fillId="0" borderId="76" xfId="54" applyFont="1" applyFill="1" applyBorder="1" applyAlignment="1">
      <alignment horizontal="center" vertical="center" wrapText="1"/>
      <protection/>
    </xf>
    <xf numFmtId="0" fontId="10" fillId="0" borderId="48" xfId="54" applyFont="1" applyFill="1" applyBorder="1" applyAlignment="1">
      <alignment horizontal="center" vertical="center" wrapText="1"/>
      <protection/>
    </xf>
    <xf numFmtId="175" fontId="24" fillId="0" borderId="0" xfId="54" applyNumberFormat="1" applyFont="1" applyFill="1" applyBorder="1" applyAlignment="1" applyProtection="1">
      <alignment horizontal="center" vertical="center" wrapText="1"/>
      <protection/>
    </xf>
    <xf numFmtId="175" fontId="47" fillId="0" borderId="0" xfId="54" applyNumberFormat="1" applyFont="1" applyFill="1" applyBorder="1" applyAlignment="1" applyProtection="1">
      <alignment horizontal="center" vertical="center" wrapText="1"/>
      <protection/>
    </xf>
    <xf numFmtId="186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6" fillId="0" borderId="14" xfId="54" applyNumberFormat="1" applyFont="1" applyFill="1" applyBorder="1" applyAlignment="1" applyProtection="1">
      <alignment horizontal="center" vertical="center"/>
      <protection/>
    </xf>
    <xf numFmtId="0" fontId="6" fillId="0" borderId="15" xfId="54" applyNumberFormat="1" applyFont="1" applyFill="1" applyBorder="1" applyAlignment="1" applyProtection="1">
      <alignment horizontal="center" vertical="center"/>
      <protection/>
    </xf>
    <xf numFmtId="0" fontId="6" fillId="0" borderId="16" xfId="54" applyNumberFormat="1" applyFont="1" applyFill="1" applyBorder="1" applyAlignment="1" applyProtection="1">
      <alignment horizontal="center" vertical="center"/>
      <protection/>
    </xf>
    <xf numFmtId="0" fontId="6" fillId="0" borderId="29" xfId="54" applyNumberFormat="1" applyFont="1" applyFill="1" applyBorder="1" applyAlignment="1" applyProtection="1">
      <alignment horizontal="center" vertical="center"/>
      <protection/>
    </xf>
    <xf numFmtId="0" fontId="6" fillId="0" borderId="35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left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30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6" fillId="0" borderId="81" xfId="54" applyFont="1" applyFill="1" applyBorder="1" applyAlignment="1">
      <alignment horizontal="center" vertical="center" wrapText="1"/>
      <protection/>
    </xf>
    <xf numFmtId="0" fontId="6" fillId="0" borderId="74" xfId="54" applyFont="1" applyFill="1" applyBorder="1" applyAlignment="1">
      <alignment horizontal="center" vertical="center" wrapText="1"/>
      <protection/>
    </xf>
    <xf numFmtId="0" fontId="6" fillId="0" borderId="90" xfId="54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horizontal="left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178" fontId="25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33" xfId="54" applyNumberFormat="1" applyFont="1" applyFill="1" applyBorder="1" applyAlignment="1">
      <alignment horizontal="left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178" fontId="26" fillId="0" borderId="41" xfId="54" applyNumberFormat="1" applyFont="1" applyFill="1" applyBorder="1" applyAlignment="1" applyProtection="1">
      <alignment horizontal="center" vertical="center"/>
      <protection/>
    </xf>
    <xf numFmtId="176" fontId="24" fillId="0" borderId="0" xfId="54" applyNumberFormat="1" applyFont="1" applyFill="1" applyBorder="1" applyAlignment="1" applyProtection="1">
      <alignment horizontal="center" vertical="center" wrapText="1"/>
      <protection/>
    </xf>
    <xf numFmtId="177" fontId="6" fillId="0" borderId="70" xfId="54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178" fontId="6" fillId="0" borderId="58" xfId="0" applyNumberFormat="1" applyFont="1" applyFill="1" applyBorder="1" applyAlignment="1" applyProtection="1">
      <alignment horizontal="left"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178" fontId="10" fillId="0" borderId="19" xfId="54" applyNumberFormat="1" applyFont="1" applyFill="1" applyBorder="1" applyAlignment="1">
      <alignment horizontal="center" vertical="center" wrapText="1"/>
      <protection/>
    </xf>
    <xf numFmtId="177" fontId="10" fillId="0" borderId="18" xfId="54" applyNumberFormat="1" applyFont="1" applyFill="1" applyBorder="1" applyAlignment="1" applyProtection="1">
      <alignment horizontal="center" vertical="center"/>
      <protection/>
    </xf>
    <xf numFmtId="177" fontId="6" fillId="0" borderId="73" xfId="54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24" fillId="0" borderId="11" xfId="54" applyNumberFormat="1" applyFont="1" applyFill="1" applyBorder="1" applyAlignment="1" applyProtection="1">
      <alignment vertical="center"/>
      <protection/>
    </xf>
    <xf numFmtId="1" fontId="6" fillId="0" borderId="81" xfId="54" applyNumberFormat="1" applyFont="1" applyFill="1" applyBorder="1" applyAlignment="1" applyProtection="1">
      <alignment horizontal="center" vertical="center"/>
      <protection/>
    </xf>
    <xf numFmtId="184" fontId="24" fillId="0" borderId="18" xfId="54" applyNumberFormat="1" applyFont="1" applyFill="1" applyBorder="1" applyAlignment="1" applyProtection="1">
      <alignment vertical="center"/>
      <protection/>
    </xf>
    <xf numFmtId="177" fontId="39" fillId="0" borderId="18" xfId="54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184" fontId="39" fillId="0" borderId="18" xfId="54" applyNumberFormat="1" applyFont="1" applyFill="1" applyBorder="1" applyAlignment="1" applyProtection="1">
      <alignment vertical="center"/>
      <protection/>
    </xf>
    <xf numFmtId="177" fontId="40" fillId="0" borderId="18" xfId="54" applyNumberFormat="1" applyFont="1" applyFill="1" applyBorder="1" applyAlignment="1" applyProtection="1">
      <alignment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177" fontId="25" fillId="0" borderId="18" xfId="54" applyNumberFormat="1" applyFont="1" applyFill="1" applyBorder="1" applyAlignment="1" applyProtection="1">
      <alignment horizontal="center" vertical="center"/>
      <protection/>
    </xf>
    <xf numFmtId="0" fontId="25" fillId="0" borderId="18" xfId="54" applyFont="1" applyFill="1" applyBorder="1" applyAlignment="1">
      <alignment horizontal="center" vertical="center" wrapText="1"/>
      <protection/>
    </xf>
    <xf numFmtId="179" fontId="25" fillId="0" borderId="18" xfId="54" applyNumberFormat="1" applyFont="1" applyFill="1" applyBorder="1" applyAlignment="1" applyProtection="1">
      <alignment horizontal="center" vertical="center"/>
      <protection/>
    </xf>
    <xf numFmtId="1" fontId="25" fillId="0" borderId="18" xfId="54" applyNumberFormat="1" applyFont="1" applyFill="1" applyBorder="1" applyAlignment="1" applyProtection="1">
      <alignment horizontal="center" vertical="center"/>
      <protection/>
    </xf>
    <xf numFmtId="177" fontId="25" fillId="0" borderId="18" xfId="54" applyNumberFormat="1" applyFont="1" applyFill="1" applyBorder="1" applyAlignment="1" applyProtection="1">
      <alignment vertical="center"/>
      <protection/>
    </xf>
    <xf numFmtId="184" fontId="40" fillId="0" borderId="18" xfId="54" applyNumberFormat="1" applyFont="1" applyFill="1" applyBorder="1" applyAlignment="1" applyProtection="1">
      <alignment vertical="center"/>
      <protection/>
    </xf>
    <xf numFmtId="177" fontId="40" fillId="0" borderId="0" xfId="54" applyNumberFormat="1" applyFont="1" applyFill="1" applyBorder="1" applyAlignment="1" applyProtection="1">
      <alignment vertical="center"/>
      <protection/>
    </xf>
    <xf numFmtId="177" fontId="24" fillId="0" borderId="48" xfId="54" applyNumberFormat="1" applyFont="1" applyFill="1" applyBorder="1" applyAlignment="1" applyProtection="1">
      <alignment vertical="center"/>
      <protection/>
    </xf>
    <xf numFmtId="176" fontId="25" fillId="0" borderId="18" xfId="54" applyNumberFormat="1" applyFont="1" applyFill="1" applyBorder="1" applyAlignment="1">
      <alignment horizontal="center" vertical="center" wrapText="1"/>
      <protection/>
    </xf>
    <xf numFmtId="177" fontId="6" fillId="0" borderId="56" xfId="54" applyNumberFormat="1" applyFont="1" applyFill="1" applyBorder="1" applyAlignment="1" applyProtection="1">
      <alignment horizontal="center" vertical="center"/>
      <protection/>
    </xf>
    <xf numFmtId="177" fontId="6" fillId="0" borderId="64" xfId="54" applyNumberFormat="1" applyFont="1" applyFill="1" applyBorder="1" applyAlignment="1" applyProtection="1">
      <alignment vertical="center"/>
      <protection/>
    </xf>
    <xf numFmtId="177" fontId="6" fillId="0" borderId="23" xfId="54" applyNumberFormat="1" applyFont="1" applyFill="1" applyBorder="1" applyAlignment="1" applyProtection="1">
      <alignment vertical="center"/>
      <protection/>
    </xf>
    <xf numFmtId="177" fontId="6" fillId="0" borderId="13" xfId="54" applyNumberFormat="1" applyFont="1" applyFill="1" applyBorder="1" applyAlignment="1" applyProtection="1">
      <alignment vertical="center"/>
      <protection/>
    </xf>
    <xf numFmtId="177" fontId="25" fillId="0" borderId="23" xfId="54" applyNumberFormat="1" applyFont="1" applyFill="1" applyBorder="1" applyAlignment="1" applyProtection="1">
      <alignment vertical="center"/>
      <protection/>
    </xf>
    <xf numFmtId="177" fontId="40" fillId="0" borderId="26" xfId="54" applyNumberFormat="1" applyFont="1" applyFill="1" applyBorder="1" applyAlignment="1" applyProtection="1">
      <alignment vertical="center"/>
      <protection/>
    </xf>
    <xf numFmtId="184" fontId="44" fillId="0" borderId="18" xfId="54" applyNumberFormat="1" applyFont="1" applyFill="1" applyBorder="1" applyAlignment="1" applyProtection="1">
      <alignment vertical="center"/>
      <protection/>
    </xf>
    <xf numFmtId="184" fontId="24" fillId="33" borderId="18" xfId="54" applyNumberFormat="1" applyFont="1" applyFill="1" applyBorder="1" applyAlignment="1" applyProtection="1">
      <alignment vertical="center"/>
      <protection/>
    </xf>
    <xf numFmtId="177" fontId="10" fillId="0" borderId="23" xfId="54" applyNumberFormat="1" applyFont="1" applyFill="1" applyBorder="1" applyAlignment="1" applyProtection="1">
      <alignment vertical="center"/>
      <protection/>
    </xf>
    <xf numFmtId="177" fontId="24" fillId="0" borderId="26" xfId="54" applyNumberFormat="1" applyFont="1" applyFill="1" applyBorder="1" applyAlignment="1" applyProtection="1">
      <alignment vertical="center"/>
      <protection/>
    </xf>
    <xf numFmtId="177" fontId="39" fillId="0" borderId="26" xfId="54" applyNumberFormat="1" applyFont="1" applyFill="1" applyBorder="1" applyAlignment="1" applyProtection="1">
      <alignment vertical="center"/>
      <protection/>
    </xf>
    <xf numFmtId="0" fontId="2" fillId="0" borderId="43" xfId="54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>
      <alignment vertical="center" wrapText="1"/>
    </xf>
    <xf numFmtId="49" fontId="2" fillId="0" borderId="30" xfId="54" applyNumberFormat="1" applyFont="1" applyFill="1" applyBorder="1" applyAlignment="1">
      <alignment horizontal="left" vertical="center" wrapText="1"/>
      <protection/>
    </xf>
    <xf numFmtId="49" fontId="2" fillId="0" borderId="69" xfId="54" applyNumberFormat="1" applyFont="1" applyFill="1" applyBorder="1" applyAlignment="1">
      <alignment vertical="center" wrapText="1"/>
      <protection/>
    </xf>
    <xf numFmtId="49" fontId="41" fillId="0" borderId="18" xfId="54" applyNumberFormat="1" applyFont="1" applyFill="1" applyBorder="1" applyAlignment="1">
      <alignment vertical="center" wrapText="1"/>
      <protection/>
    </xf>
    <xf numFmtId="49" fontId="2" fillId="0" borderId="18" xfId="54" applyNumberFormat="1" applyFont="1" applyFill="1" applyBorder="1" applyAlignment="1">
      <alignment horizontal="left" vertical="center" wrapText="1"/>
      <protection/>
    </xf>
    <xf numFmtId="49" fontId="2" fillId="0" borderId="18" xfId="54" applyNumberFormat="1" applyFont="1" applyFill="1" applyBorder="1" applyAlignment="1">
      <alignment vertical="center" wrapText="1"/>
      <protection/>
    </xf>
    <xf numFmtId="49" fontId="2" fillId="0" borderId="0" xfId="54" applyNumberFormat="1" applyFont="1" applyFill="1" applyBorder="1" applyAlignment="1">
      <alignment vertical="center" wrapText="1"/>
      <protection/>
    </xf>
    <xf numFmtId="49" fontId="2" fillId="0" borderId="39" xfId="54" applyNumberFormat="1" applyFont="1" applyFill="1" applyBorder="1" applyAlignment="1">
      <alignment horizontal="left" vertical="center" wrapText="1"/>
      <protection/>
    </xf>
    <xf numFmtId="49" fontId="35" fillId="0" borderId="18" xfId="54" applyNumberFormat="1" applyFont="1" applyFill="1" applyBorder="1" applyAlignment="1">
      <alignment vertical="center" wrapText="1"/>
      <protection/>
    </xf>
    <xf numFmtId="49" fontId="2" fillId="39" borderId="0" xfId="54" applyNumberFormat="1" applyFont="1" applyFill="1" applyBorder="1" applyAlignment="1">
      <alignment vertical="center" wrapText="1"/>
      <protection/>
    </xf>
    <xf numFmtId="177" fontId="36" fillId="0" borderId="0" xfId="54" applyNumberFormat="1" applyFont="1" applyFill="1" applyBorder="1" applyAlignment="1" applyProtection="1">
      <alignment vertical="center"/>
      <protection/>
    </xf>
    <xf numFmtId="177" fontId="2" fillId="0" borderId="0" xfId="54" applyNumberFormat="1" applyFont="1" applyFill="1" applyBorder="1" applyAlignment="1" applyProtection="1">
      <alignment vertical="center"/>
      <protection/>
    </xf>
    <xf numFmtId="177" fontId="36" fillId="0" borderId="61" xfId="54" applyNumberFormat="1" applyFont="1" applyFill="1" applyBorder="1" applyAlignment="1" applyProtection="1">
      <alignment vertical="center"/>
      <protection/>
    </xf>
    <xf numFmtId="177" fontId="36" fillId="0" borderId="58" xfId="54" applyNumberFormat="1" applyFont="1" applyFill="1" applyBorder="1" applyAlignment="1" applyProtection="1">
      <alignment vertical="center"/>
      <protection/>
    </xf>
    <xf numFmtId="174" fontId="2" fillId="0" borderId="18" xfId="0" applyNumberFormat="1" applyFont="1" applyFill="1" applyBorder="1" applyAlignment="1" applyProtection="1">
      <alignment vertical="center"/>
      <protection/>
    </xf>
    <xf numFmtId="177" fontId="42" fillId="0" borderId="18" xfId="54" applyNumberFormat="1" applyFont="1" applyFill="1" applyBorder="1" applyAlignment="1" applyProtection="1">
      <alignment vertical="center"/>
      <protection/>
    </xf>
    <xf numFmtId="177" fontId="37" fillId="0" borderId="18" xfId="54" applyNumberFormat="1" applyFont="1" applyFill="1" applyBorder="1" applyAlignment="1" applyProtection="1">
      <alignment vertical="center"/>
      <protection/>
    </xf>
    <xf numFmtId="0" fontId="43" fillId="32" borderId="18" xfId="0" applyFont="1" applyFill="1" applyBorder="1" applyAlignment="1">
      <alignment/>
    </xf>
    <xf numFmtId="0" fontId="48" fillId="0" borderId="18" xfId="0" applyFont="1" applyBorder="1" applyAlignment="1">
      <alignment/>
    </xf>
    <xf numFmtId="177" fontId="24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Border="1" applyAlignment="1">
      <alignment vertical="center" wrapText="1"/>
    </xf>
    <xf numFmtId="175" fontId="36" fillId="0" borderId="0" xfId="54" applyNumberFormat="1" applyFont="1" applyFill="1" applyBorder="1" applyAlignment="1" applyProtection="1">
      <alignment vertical="center"/>
      <protection/>
    </xf>
    <xf numFmtId="2" fontId="6" fillId="0" borderId="0" xfId="54" applyNumberFormat="1" applyFont="1" applyFill="1" applyBorder="1" applyAlignment="1">
      <alignment horizontal="center" vertical="center" wrapText="1"/>
      <protection/>
    </xf>
    <xf numFmtId="184" fontId="36" fillId="0" borderId="18" xfId="54" applyNumberFormat="1" applyFont="1" applyFill="1" applyBorder="1" applyAlignment="1" applyProtection="1">
      <alignment vertical="center"/>
      <protection/>
    </xf>
    <xf numFmtId="175" fontId="24" fillId="0" borderId="18" xfId="0" applyNumberFormat="1" applyFont="1" applyFill="1" applyBorder="1" applyAlignment="1" applyProtection="1">
      <alignment vertical="center"/>
      <protection/>
    </xf>
    <xf numFmtId="176" fontId="25" fillId="0" borderId="18" xfId="54" applyNumberFormat="1" applyFont="1" applyFill="1" applyBorder="1" applyAlignment="1" applyProtection="1">
      <alignment horizontal="center" vertical="center"/>
      <protection/>
    </xf>
    <xf numFmtId="179" fontId="25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177" fontId="24" fillId="0" borderId="18" xfId="0" applyNumberFormat="1" applyFont="1" applyFill="1" applyBorder="1" applyAlignment="1" applyProtection="1">
      <alignment vertical="center"/>
      <protection/>
    </xf>
    <xf numFmtId="184" fontId="36" fillId="0" borderId="0" xfId="54" applyNumberFormat="1" applyFont="1" applyFill="1" applyBorder="1" applyAlignment="1" applyProtection="1">
      <alignment vertical="center"/>
      <protection/>
    </xf>
    <xf numFmtId="49" fontId="41" fillId="0" borderId="0" xfId="54" applyNumberFormat="1" applyFont="1" applyFill="1" applyBorder="1" applyAlignment="1">
      <alignment vertical="center" wrapText="1"/>
      <protection/>
    </xf>
    <xf numFmtId="177" fontId="36" fillId="39" borderId="18" xfId="54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9" xfId="54" applyNumberFormat="1" applyFont="1" applyFill="1" applyBorder="1" applyAlignment="1">
      <alignment vertical="center" wrapText="1"/>
      <protection/>
    </xf>
    <xf numFmtId="177" fontId="2" fillId="0" borderId="42" xfId="54" applyNumberFormat="1" applyFont="1" applyFill="1" applyBorder="1" applyAlignment="1" applyProtection="1">
      <alignment horizontal="center" vertical="center"/>
      <protection/>
    </xf>
    <xf numFmtId="0" fontId="2" fillId="0" borderId="48" xfId="54" applyFont="1" applyFill="1" applyBorder="1" applyAlignment="1">
      <alignment horizontal="center" vertical="center" wrapText="1"/>
      <protection/>
    </xf>
    <xf numFmtId="0" fontId="2" fillId="0" borderId="41" xfId="54" applyFont="1" applyFill="1" applyBorder="1" applyAlignment="1">
      <alignment horizontal="center" vertical="center" wrapText="1"/>
      <protection/>
    </xf>
    <xf numFmtId="179" fontId="2" fillId="0" borderId="73" xfId="54" applyNumberFormat="1" applyFont="1" applyFill="1" applyBorder="1" applyAlignment="1" applyProtection="1">
      <alignment horizontal="center" vertical="center"/>
      <protection/>
    </xf>
    <xf numFmtId="0" fontId="2" fillId="0" borderId="34" xfId="54" applyFont="1" applyFill="1" applyBorder="1" applyAlignment="1">
      <alignment horizontal="center" vertical="center" wrapText="1"/>
      <protection/>
    </xf>
    <xf numFmtId="0" fontId="2" fillId="0" borderId="42" xfId="54" applyFont="1" applyFill="1" applyBorder="1" applyAlignment="1">
      <alignment horizontal="center" vertical="center" wrapText="1"/>
      <protection/>
    </xf>
    <xf numFmtId="0" fontId="2" fillId="0" borderId="40" xfId="54" applyFont="1" applyFill="1" applyBorder="1" applyAlignment="1">
      <alignment horizontal="center" vertical="center" wrapText="1"/>
      <protection/>
    </xf>
    <xf numFmtId="0" fontId="2" fillId="0" borderId="61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39" borderId="40" xfId="54" applyFont="1" applyFill="1" applyBorder="1" applyAlignment="1">
      <alignment horizontal="center" vertical="center" wrapText="1"/>
      <protection/>
    </xf>
    <xf numFmtId="0" fontId="2" fillId="39" borderId="61" xfId="54" applyFont="1" applyFill="1" applyBorder="1" applyAlignment="1">
      <alignment horizontal="center" vertical="center" wrapText="1"/>
      <protection/>
    </xf>
    <xf numFmtId="0" fontId="2" fillId="39" borderId="41" xfId="54" applyFont="1" applyFill="1" applyBorder="1" applyAlignment="1">
      <alignment horizontal="center" vertical="center" wrapText="1"/>
      <protection/>
    </xf>
    <xf numFmtId="0" fontId="2" fillId="39" borderId="42" xfId="54" applyFont="1" applyFill="1" applyBorder="1" applyAlignment="1">
      <alignment horizontal="center" vertical="center" wrapText="1"/>
      <protection/>
    </xf>
    <xf numFmtId="0" fontId="2" fillId="39" borderId="64" xfId="54" applyFont="1" applyFill="1" applyBorder="1" applyAlignment="1">
      <alignment horizontal="center" vertical="center" wrapText="1"/>
      <protection/>
    </xf>
    <xf numFmtId="177" fontId="2" fillId="39" borderId="41" xfId="54" applyNumberFormat="1" applyFont="1" applyFill="1" applyBorder="1" applyAlignment="1" applyProtection="1">
      <alignment vertical="center"/>
      <protection/>
    </xf>
    <xf numFmtId="177" fontId="36" fillId="39" borderId="0" xfId="54" applyNumberFormat="1" applyFont="1" applyFill="1" applyBorder="1" applyAlignment="1" applyProtection="1">
      <alignment vertical="center"/>
      <protection/>
    </xf>
    <xf numFmtId="184" fontId="36" fillId="39" borderId="0" xfId="54" applyNumberFormat="1" applyFont="1" applyFill="1" applyBorder="1" applyAlignment="1" applyProtection="1">
      <alignment vertical="center"/>
      <protection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30" xfId="54" applyNumberFormat="1" applyFont="1" applyFill="1" applyBorder="1" applyAlignment="1">
      <alignment vertical="center" wrapText="1"/>
      <protection/>
    </xf>
    <xf numFmtId="177" fontId="2" fillId="0" borderId="17" xfId="54" applyNumberFormat="1" applyFont="1" applyFill="1" applyBorder="1" applyAlignment="1" applyProtection="1">
      <alignment horizontal="center" vertical="center"/>
      <protection/>
    </xf>
    <xf numFmtId="0" fontId="2" fillId="0" borderId="19" xfId="54" applyFont="1" applyFill="1" applyBorder="1" applyAlignment="1">
      <alignment horizontal="center" vertical="center" wrapText="1"/>
      <protection/>
    </xf>
    <xf numFmtId="179" fontId="2" fillId="0" borderId="36" xfId="54" applyNumberFormat="1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0" fontId="2" fillId="0" borderId="58" xfId="54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" fillId="39" borderId="26" xfId="54" applyFont="1" applyFill="1" applyBorder="1" applyAlignment="1">
      <alignment horizontal="center" vertical="center" wrapText="1"/>
      <protection/>
    </xf>
    <xf numFmtId="0" fontId="2" fillId="39" borderId="58" xfId="54" applyFont="1" applyFill="1" applyBorder="1" applyAlignment="1">
      <alignment horizontal="center" vertical="center" wrapText="1"/>
      <protection/>
    </xf>
    <xf numFmtId="0" fontId="2" fillId="39" borderId="19" xfId="54" applyFont="1" applyFill="1" applyBorder="1" applyAlignment="1">
      <alignment horizontal="center" vertical="center" wrapText="1"/>
      <protection/>
    </xf>
    <xf numFmtId="0" fontId="2" fillId="39" borderId="17" xfId="54" applyFont="1" applyFill="1" applyBorder="1" applyAlignment="1">
      <alignment horizontal="center" vertical="center" wrapText="1"/>
      <protection/>
    </xf>
    <xf numFmtId="0" fontId="2" fillId="39" borderId="23" xfId="54" applyFont="1" applyFill="1" applyBorder="1" applyAlignment="1">
      <alignment horizontal="center" vertical="center" wrapText="1"/>
      <protection/>
    </xf>
    <xf numFmtId="177" fontId="2" fillId="39" borderId="19" xfId="54" applyNumberFormat="1" applyFont="1" applyFill="1" applyBorder="1" applyAlignment="1" applyProtection="1">
      <alignment vertical="center"/>
      <protection/>
    </xf>
    <xf numFmtId="177" fontId="2" fillId="0" borderId="10" xfId="54" applyNumberFormat="1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70" xfId="54" applyFont="1" applyFill="1" applyBorder="1" applyAlignment="1">
      <alignment horizontal="center" vertical="center" wrapText="1"/>
      <protection/>
    </xf>
    <xf numFmtId="0" fontId="2" fillId="0" borderId="71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39" borderId="70" xfId="54" applyFont="1" applyFill="1" applyBorder="1" applyAlignment="1">
      <alignment horizontal="center" vertical="center" wrapText="1"/>
      <protection/>
    </xf>
    <xf numFmtId="0" fontId="2" fillId="39" borderId="71" xfId="54" applyFont="1" applyFill="1" applyBorder="1" applyAlignment="1">
      <alignment horizontal="center" vertical="center" wrapText="1"/>
      <protection/>
    </xf>
    <xf numFmtId="0" fontId="2" fillId="39" borderId="12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3" xfId="54" applyFont="1" applyFill="1" applyBorder="1" applyAlignment="1">
      <alignment horizontal="center" vertical="center" wrapText="1"/>
      <protection/>
    </xf>
    <xf numFmtId="177" fontId="2" fillId="39" borderId="12" xfId="54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179" fontId="2" fillId="0" borderId="18" xfId="54" applyNumberFormat="1" applyFont="1" applyFill="1" applyBorder="1" applyAlignment="1" applyProtection="1">
      <alignment horizontal="center" vertical="center"/>
      <protection/>
    </xf>
    <xf numFmtId="178" fontId="2" fillId="0" borderId="18" xfId="54" applyNumberFormat="1" applyFont="1" applyFill="1" applyBorder="1" applyAlignment="1" applyProtection="1">
      <alignment horizontal="left" vertical="center"/>
      <protection/>
    </xf>
    <xf numFmtId="178" fontId="35" fillId="0" borderId="18" xfId="54" applyNumberFormat="1" applyFont="1" applyFill="1" applyBorder="1" applyAlignment="1" applyProtection="1">
      <alignment horizontal="center" vertical="center"/>
      <protection/>
    </xf>
    <xf numFmtId="178" fontId="2" fillId="0" borderId="18" xfId="54" applyNumberFormat="1" applyFont="1" applyFill="1" applyBorder="1" applyAlignment="1" applyProtection="1">
      <alignment horizontal="center" vertical="center"/>
      <protection/>
    </xf>
    <xf numFmtId="175" fontId="2" fillId="0" borderId="18" xfId="54" applyNumberFormat="1" applyFont="1" applyFill="1" applyBorder="1" applyAlignment="1" applyProtection="1">
      <alignment horizontal="center" vertical="center"/>
      <protection/>
    </xf>
    <xf numFmtId="178" fontId="35" fillId="0" borderId="23" xfId="54" applyNumberFormat="1" applyFont="1" applyFill="1" applyBorder="1" applyAlignment="1" applyProtection="1">
      <alignment horizontal="center" vertical="center"/>
      <protection/>
    </xf>
    <xf numFmtId="178" fontId="35" fillId="32" borderId="26" xfId="54" applyNumberFormat="1" applyFont="1" applyFill="1" applyBorder="1" applyAlignment="1" applyProtection="1">
      <alignment horizontal="center" vertical="center"/>
      <protection/>
    </xf>
    <xf numFmtId="178" fontId="35" fillId="32" borderId="18" xfId="54" applyNumberFormat="1" applyFont="1" applyFill="1" applyBorder="1" applyAlignment="1" applyProtection="1">
      <alignment horizontal="center" vertical="center"/>
      <protection/>
    </xf>
    <xf numFmtId="178" fontId="35" fillId="32" borderId="19" xfId="54" applyNumberFormat="1" applyFont="1" applyFill="1" applyBorder="1" applyAlignment="1" applyProtection="1">
      <alignment horizontal="center" vertical="center"/>
      <protection/>
    </xf>
    <xf numFmtId="178" fontId="35" fillId="32" borderId="17" xfId="54" applyNumberFormat="1" applyFont="1" applyFill="1" applyBorder="1" applyAlignment="1" applyProtection="1">
      <alignment horizontal="center" vertical="center"/>
      <protection/>
    </xf>
    <xf numFmtId="0" fontId="2" fillId="0" borderId="18" xfId="54" applyNumberFormat="1" applyFont="1" applyFill="1" applyBorder="1" applyAlignment="1" applyProtection="1">
      <alignment horizontal="center" vertical="center"/>
      <protection/>
    </xf>
    <xf numFmtId="182" fontId="2" fillId="0" borderId="18" xfId="54" applyNumberFormat="1" applyFont="1" applyFill="1" applyBorder="1" applyAlignment="1" applyProtection="1">
      <alignment horizontal="center" vertical="center"/>
      <protection/>
    </xf>
    <xf numFmtId="0" fontId="2" fillId="0" borderId="23" xfId="54" applyNumberFormat="1" applyFont="1" applyFill="1" applyBorder="1" applyAlignment="1" applyProtection="1">
      <alignment horizontal="center" vertical="center"/>
      <protection/>
    </xf>
    <xf numFmtId="0" fontId="2" fillId="32" borderId="40" xfId="54" applyNumberFormat="1" applyFont="1" applyFill="1" applyBorder="1" applyAlignment="1" applyProtection="1">
      <alignment horizontal="center" vertical="center"/>
      <protection/>
    </xf>
    <xf numFmtId="0" fontId="2" fillId="32" borderId="61" xfId="54" applyNumberFormat="1" applyFont="1" applyFill="1" applyBorder="1" applyAlignment="1" applyProtection="1">
      <alignment horizontal="center" vertical="center"/>
      <protection/>
    </xf>
    <xf numFmtId="0" fontId="2" fillId="32" borderId="41" xfId="54" applyNumberFormat="1" applyFont="1" applyFill="1" applyBorder="1" applyAlignment="1" applyProtection="1">
      <alignment horizontal="center" vertical="center"/>
      <protection/>
    </xf>
    <xf numFmtId="0" fontId="2" fillId="32" borderId="42" xfId="54" applyNumberFormat="1" applyFont="1" applyFill="1" applyBorder="1" applyAlignment="1" applyProtection="1">
      <alignment horizontal="center" vertical="center"/>
      <protection/>
    </xf>
    <xf numFmtId="0" fontId="2" fillId="32" borderId="64" xfId="54" applyNumberFormat="1" applyFont="1" applyFill="1" applyBorder="1" applyAlignment="1" applyProtection="1">
      <alignment horizontal="center" vertical="center"/>
      <protection/>
    </xf>
    <xf numFmtId="177" fontId="36" fillId="0" borderId="41" xfId="54" applyNumberFormat="1" applyFont="1" applyFill="1" applyBorder="1" applyAlignment="1" applyProtection="1">
      <alignment vertical="center"/>
      <protection/>
    </xf>
    <xf numFmtId="0" fontId="2" fillId="32" borderId="90" xfId="54" applyNumberFormat="1" applyFont="1" applyFill="1" applyBorder="1" applyAlignment="1" applyProtection="1">
      <alignment horizontal="center" vertical="center"/>
      <protection/>
    </xf>
    <xf numFmtId="0" fontId="2" fillId="32" borderId="0" xfId="54" applyNumberFormat="1" applyFont="1" applyFill="1" applyBorder="1" applyAlignment="1" applyProtection="1">
      <alignment horizontal="center" vertical="center"/>
      <protection/>
    </xf>
    <xf numFmtId="0" fontId="2" fillId="32" borderId="76" xfId="54" applyNumberFormat="1" applyFont="1" applyFill="1" applyBorder="1" applyAlignment="1" applyProtection="1">
      <alignment horizontal="center" vertical="center"/>
      <protection/>
    </xf>
    <xf numFmtId="0" fontId="2" fillId="32" borderId="74" xfId="54" applyNumberFormat="1" applyFont="1" applyFill="1" applyBorder="1" applyAlignment="1" applyProtection="1">
      <alignment horizontal="center" vertical="center"/>
      <protection/>
    </xf>
    <xf numFmtId="0" fontId="2" fillId="32" borderId="89" xfId="54" applyNumberFormat="1" applyFont="1" applyFill="1" applyBorder="1" applyAlignment="1" applyProtection="1">
      <alignment horizontal="center" vertical="center"/>
      <protection/>
    </xf>
    <xf numFmtId="177" fontId="36" fillId="0" borderId="12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/>
    </xf>
    <xf numFmtId="0" fontId="41" fillId="0" borderId="18" xfId="54" applyNumberFormat="1" applyFont="1" applyFill="1" applyBorder="1" applyAlignment="1" applyProtection="1">
      <alignment horizontal="center" vertical="center"/>
      <protection/>
    </xf>
    <xf numFmtId="179" fontId="41" fillId="0" borderId="18" xfId="54" applyNumberFormat="1" applyFont="1" applyFill="1" applyBorder="1" applyAlignment="1" applyProtection="1">
      <alignment horizontal="center" vertical="center"/>
      <protection/>
    </xf>
    <xf numFmtId="179" fontId="41" fillId="0" borderId="23" xfId="54" applyNumberFormat="1" applyFont="1" applyFill="1" applyBorder="1" applyAlignment="1" applyProtection="1">
      <alignment horizontal="center" vertical="center"/>
      <protection/>
    </xf>
    <xf numFmtId="177" fontId="36" fillId="0" borderId="73" xfId="54" applyNumberFormat="1" applyFont="1" applyFill="1" applyBorder="1" applyAlignment="1" applyProtection="1">
      <alignment vertical="center"/>
      <protection/>
    </xf>
    <xf numFmtId="182" fontId="41" fillId="0" borderId="18" xfId="54" applyNumberFormat="1" applyFont="1" applyFill="1" applyBorder="1" applyAlignment="1" applyProtection="1">
      <alignment horizontal="center" vertical="center"/>
      <protection/>
    </xf>
    <xf numFmtId="178" fontId="41" fillId="0" borderId="18" xfId="54" applyNumberFormat="1" applyFont="1" applyFill="1" applyBorder="1" applyAlignment="1" applyProtection="1">
      <alignment horizontal="center" vertical="center"/>
      <protection/>
    </xf>
    <xf numFmtId="0" fontId="41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79" fontId="2" fillId="0" borderId="0" xfId="54" applyNumberFormat="1" applyFont="1" applyFill="1" applyBorder="1" applyAlignment="1" applyProtection="1">
      <alignment horizontal="center" vertical="center"/>
      <protection/>
    </xf>
    <xf numFmtId="182" fontId="2" fillId="0" borderId="0" xfId="54" applyNumberFormat="1" applyFont="1" applyFill="1" applyBorder="1" applyAlignment="1" applyProtection="1">
      <alignment horizontal="center" vertical="center"/>
      <protection/>
    </xf>
    <xf numFmtId="178" fontId="2" fillId="0" borderId="0" xfId="54" applyNumberFormat="1" applyFont="1" applyFill="1" applyBorder="1" applyAlignment="1" applyProtection="1">
      <alignment horizontal="center" vertical="center"/>
      <protection/>
    </xf>
    <xf numFmtId="177" fontId="2" fillId="0" borderId="93" xfId="54" applyNumberFormat="1" applyFont="1" applyFill="1" applyBorder="1" applyAlignment="1" applyProtection="1">
      <alignment horizontal="center" vertical="center"/>
      <protection/>
    </xf>
    <xf numFmtId="177" fontId="2" fillId="0" borderId="29" xfId="54" applyNumberFormat="1" applyFont="1" applyFill="1" applyBorder="1" applyAlignment="1" applyProtection="1">
      <alignment horizontal="left" vertical="center"/>
      <protection/>
    </xf>
    <xf numFmtId="177" fontId="35" fillId="0" borderId="14" xfId="54" applyNumberFormat="1" applyFont="1" applyFill="1" applyBorder="1" applyAlignment="1" applyProtection="1">
      <alignment horizontal="center" vertical="center"/>
      <protection/>
    </xf>
    <xf numFmtId="177" fontId="35" fillId="0" borderId="15" xfId="54" applyNumberFormat="1" applyFont="1" applyFill="1" applyBorder="1" applyAlignment="1" applyProtection="1">
      <alignment horizontal="center" vertical="center"/>
      <protection/>
    </xf>
    <xf numFmtId="177" fontId="35" fillId="0" borderId="16" xfId="54" applyNumberFormat="1" applyFont="1" applyFill="1" applyBorder="1" applyAlignment="1" applyProtection="1">
      <alignment horizontal="center" vertical="center"/>
      <protection/>
    </xf>
    <xf numFmtId="177" fontId="35" fillId="0" borderId="29" xfId="54" applyNumberFormat="1" applyFont="1" applyFill="1" applyBorder="1" applyAlignment="1" applyProtection="1">
      <alignment horizontal="center" vertical="center"/>
      <protection/>
    </xf>
    <xf numFmtId="177" fontId="35" fillId="0" borderId="22" xfId="54" applyNumberFormat="1" applyFont="1" applyFill="1" applyBorder="1" applyAlignment="1" applyProtection="1">
      <alignment horizontal="center" vertical="center"/>
      <protection/>
    </xf>
    <xf numFmtId="177" fontId="35" fillId="0" borderId="18" xfId="54" applyNumberFormat="1" applyFont="1" applyFill="1" applyBorder="1" applyAlignment="1" applyProtection="1">
      <alignment horizontal="center" vertical="center"/>
      <protection/>
    </xf>
    <xf numFmtId="177" fontId="35" fillId="32" borderId="25" xfId="54" applyNumberFormat="1" applyFont="1" applyFill="1" applyBorder="1" applyAlignment="1" applyProtection="1">
      <alignment horizontal="center" vertical="center"/>
      <protection/>
    </xf>
    <xf numFmtId="177" fontId="35" fillId="32" borderId="15" xfId="54" applyNumberFormat="1" applyFont="1" applyFill="1" applyBorder="1" applyAlignment="1" applyProtection="1">
      <alignment horizontal="center" vertical="center"/>
      <protection/>
    </xf>
    <xf numFmtId="177" fontId="35" fillId="32" borderId="22" xfId="54" applyNumberFormat="1" applyFont="1" applyFill="1" applyBorder="1" applyAlignment="1" applyProtection="1">
      <alignment horizontal="center" vertical="center"/>
      <protection/>
    </xf>
    <xf numFmtId="177" fontId="35" fillId="32" borderId="14" xfId="54" applyNumberFormat="1" applyFont="1" applyFill="1" applyBorder="1" applyAlignment="1" applyProtection="1">
      <alignment horizontal="center" vertical="center"/>
      <protection/>
    </xf>
    <xf numFmtId="177" fontId="35" fillId="32" borderId="16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vertical="center"/>
      <protection/>
    </xf>
    <xf numFmtId="49" fontId="2" fillId="0" borderId="80" xfId="54" applyNumberFormat="1" applyFont="1" applyFill="1" applyBorder="1" applyAlignment="1">
      <alignment vertical="center" wrapText="1"/>
      <protection/>
    </xf>
    <xf numFmtId="177" fontId="2" fillId="0" borderId="74" xfId="54" applyNumberFormat="1" applyFont="1" applyFill="1" applyBorder="1" applyAlignment="1" applyProtection="1">
      <alignment horizontal="center" vertical="center"/>
      <protection/>
    </xf>
    <xf numFmtId="0" fontId="2" fillId="0" borderId="75" xfId="54" applyFont="1" applyFill="1" applyBorder="1" applyAlignment="1">
      <alignment horizontal="center" vertical="center" wrapText="1"/>
      <protection/>
    </xf>
    <xf numFmtId="0" fontId="2" fillId="0" borderId="76" xfId="54" applyFont="1" applyFill="1" applyBorder="1" applyAlignment="1">
      <alignment horizontal="center" vertical="center" wrapText="1"/>
      <protection/>
    </xf>
    <xf numFmtId="179" fontId="49" fillId="0" borderId="73" xfId="54" applyNumberFormat="1" applyFont="1" applyFill="1" applyBorder="1" applyAlignment="1" applyProtection="1">
      <alignment horizontal="center" vertical="center"/>
      <protection/>
    </xf>
    <xf numFmtId="0" fontId="49" fillId="0" borderId="81" xfId="54" applyFont="1" applyFill="1" applyBorder="1" applyAlignment="1">
      <alignment horizontal="center" vertical="center" wrapText="1"/>
      <protection/>
    </xf>
    <xf numFmtId="0" fontId="49" fillId="0" borderId="74" xfId="54" applyFont="1" applyFill="1" applyBorder="1" applyAlignment="1">
      <alignment horizontal="center" vertical="center" wrapText="1"/>
      <protection/>
    </xf>
    <xf numFmtId="0" fontId="49" fillId="0" borderId="75" xfId="54" applyFont="1" applyFill="1" applyBorder="1" applyAlignment="1">
      <alignment horizontal="center" vertical="center" wrapText="1"/>
      <protection/>
    </xf>
    <xf numFmtId="0" fontId="49" fillId="0" borderId="76" xfId="54" applyFont="1" applyFill="1" applyBorder="1" applyAlignment="1">
      <alignment horizontal="center" vertical="center" wrapText="1"/>
      <protection/>
    </xf>
    <xf numFmtId="0" fontId="49" fillId="0" borderId="90" xfId="54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horizontal="center" vertical="center" wrapText="1"/>
      <protection/>
    </xf>
    <xf numFmtId="0" fontId="49" fillId="0" borderId="89" xfId="54" applyFont="1" applyFill="1" applyBorder="1" applyAlignment="1">
      <alignment horizontal="center" vertical="center" wrapText="1"/>
      <protection/>
    </xf>
    <xf numFmtId="0" fontId="49" fillId="0" borderId="18" xfId="54" applyFont="1" applyFill="1" applyBorder="1" applyAlignment="1">
      <alignment horizontal="center" vertical="center" wrapText="1"/>
      <protection/>
    </xf>
    <xf numFmtId="0" fontId="2" fillId="32" borderId="90" xfId="54" applyFont="1" applyFill="1" applyBorder="1" applyAlignment="1">
      <alignment horizontal="center" vertical="center" wrapText="1"/>
      <protection/>
    </xf>
    <xf numFmtId="0" fontId="2" fillId="32" borderId="0" xfId="54" applyFont="1" applyFill="1" applyBorder="1" applyAlignment="1">
      <alignment horizontal="center" vertical="center" wrapText="1"/>
      <protection/>
    </xf>
    <xf numFmtId="0" fontId="2" fillId="32" borderId="76" xfId="54" applyFont="1" applyFill="1" applyBorder="1" applyAlignment="1">
      <alignment horizontal="center" vertical="center" wrapText="1"/>
      <protection/>
    </xf>
    <xf numFmtId="0" fontId="2" fillId="32" borderId="74" xfId="54" applyFont="1" applyFill="1" applyBorder="1" applyAlignment="1">
      <alignment horizontal="center" vertical="center" wrapText="1"/>
      <protection/>
    </xf>
    <xf numFmtId="0" fontId="2" fillId="32" borderId="89" xfId="54" applyFont="1" applyFill="1" applyBorder="1" applyAlignment="1">
      <alignment horizontal="center" vertical="center" wrapText="1"/>
      <protection/>
    </xf>
    <xf numFmtId="177" fontId="2" fillId="0" borderId="76" xfId="54" applyNumberFormat="1" applyFont="1" applyFill="1" applyBorder="1" applyAlignment="1" applyProtection="1">
      <alignment vertical="center"/>
      <protection/>
    </xf>
    <xf numFmtId="177" fontId="2" fillId="0" borderId="0" xfId="54" applyNumberFormat="1" applyFont="1" applyFill="1" applyBorder="1" applyAlignment="1" applyProtection="1">
      <alignment vertical="center"/>
      <protection/>
    </xf>
    <xf numFmtId="177" fontId="2" fillId="39" borderId="18" xfId="54" applyNumberFormat="1" applyFont="1" applyFill="1" applyBorder="1" applyAlignment="1" applyProtection="1">
      <alignment vertical="center"/>
      <protection/>
    </xf>
    <xf numFmtId="0" fontId="35" fillId="0" borderId="11" xfId="54" applyFont="1" applyFill="1" applyBorder="1" applyAlignment="1">
      <alignment horizontal="center" vertical="center" wrapText="1"/>
      <protection/>
    </xf>
    <xf numFmtId="177" fontId="2" fillId="39" borderId="0" xfId="54" applyNumberFormat="1" applyFont="1" applyFill="1" applyBorder="1" applyAlignment="1" applyProtection="1">
      <alignment vertical="center"/>
      <protection/>
    </xf>
    <xf numFmtId="179" fontId="2" fillId="0" borderId="35" xfId="54" applyNumberFormat="1" applyFont="1" applyFill="1" applyBorder="1" applyAlignment="1" applyProtection="1">
      <alignment horizontal="center" vertical="center"/>
      <protection/>
    </xf>
    <xf numFmtId="49" fontId="2" fillId="0" borderId="33" xfId="54" applyNumberFormat="1" applyFont="1" applyFill="1" applyBorder="1" applyAlignment="1">
      <alignment vertical="center" wrapText="1"/>
      <protection/>
    </xf>
    <xf numFmtId="0" fontId="2" fillId="0" borderId="42" xfId="54" applyNumberFormat="1" applyFont="1" applyFill="1" applyBorder="1" applyAlignment="1" applyProtection="1">
      <alignment horizontal="center" vertical="center"/>
      <protection/>
    </xf>
    <xf numFmtId="0" fontId="2" fillId="0" borderId="48" xfId="54" applyNumberFormat="1" applyFont="1" applyFill="1" applyBorder="1" applyAlignment="1" applyProtection="1">
      <alignment horizontal="center" vertical="center"/>
      <protection/>
    </xf>
    <xf numFmtId="0" fontId="2" fillId="0" borderId="41" xfId="54" applyNumberFormat="1" applyFont="1" applyFill="1" applyBorder="1" applyAlignment="1" applyProtection="1">
      <alignment horizontal="center" vertical="center"/>
      <protection/>
    </xf>
    <xf numFmtId="179" fontId="2" fillId="0" borderId="39" xfId="54" applyNumberFormat="1" applyFont="1" applyFill="1" applyBorder="1" applyAlignment="1" applyProtection="1">
      <alignment horizontal="center" vertical="center"/>
      <protection/>
    </xf>
    <xf numFmtId="178" fontId="2" fillId="0" borderId="42" xfId="54" applyNumberFormat="1" applyFont="1" applyFill="1" applyBorder="1" applyAlignment="1" applyProtection="1">
      <alignment horizontal="center" vertical="center"/>
      <protection/>
    </xf>
    <xf numFmtId="178" fontId="2" fillId="0" borderId="48" xfId="54" applyNumberFormat="1" applyFont="1" applyFill="1" applyBorder="1" applyAlignment="1" applyProtection="1">
      <alignment horizontal="center" vertical="center"/>
      <protection/>
    </xf>
    <xf numFmtId="178" fontId="2" fillId="0" borderId="41" xfId="54" applyNumberFormat="1" applyFont="1" applyFill="1" applyBorder="1" applyAlignment="1" applyProtection="1">
      <alignment horizontal="center" vertical="center"/>
      <protection/>
    </xf>
    <xf numFmtId="0" fontId="2" fillId="0" borderId="61" xfId="54" applyNumberFormat="1" applyFont="1" applyFill="1" applyBorder="1" applyAlignment="1" applyProtection="1">
      <alignment horizontal="center" vertical="center"/>
      <protection/>
    </xf>
    <xf numFmtId="0" fontId="2" fillId="0" borderId="64" xfId="54" applyNumberFormat="1" applyFont="1" applyFill="1" applyBorder="1" applyAlignment="1" applyProtection="1">
      <alignment horizontal="center" vertical="center"/>
      <protection/>
    </xf>
    <xf numFmtId="0" fontId="2" fillId="39" borderId="40" xfId="54" applyNumberFormat="1" applyFont="1" applyFill="1" applyBorder="1" applyAlignment="1" applyProtection="1">
      <alignment horizontal="center" vertical="center"/>
      <protection/>
    </xf>
    <xf numFmtId="0" fontId="2" fillId="39" borderId="61" xfId="54" applyNumberFormat="1" applyFont="1" applyFill="1" applyBorder="1" applyAlignment="1" applyProtection="1">
      <alignment horizontal="center" vertical="center"/>
      <protection/>
    </xf>
    <xf numFmtId="0" fontId="2" fillId="39" borderId="41" xfId="54" applyNumberFormat="1" applyFont="1" applyFill="1" applyBorder="1" applyAlignment="1" applyProtection="1">
      <alignment horizontal="center" vertical="center"/>
      <protection/>
    </xf>
    <xf numFmtId="0" fontId="2" fillId="39" borderId="42" xfId="54" applyNumberFormat="1" applyFont="1" applyFill="1" applyBorder="1" applyAlignment="1" applyProtection="1">
      <alignment horizontal="center" vertical="center"/>
      <protection/>
    </xf>
    <xf numFmtId="0" fontId="2" fillId="39" borderId="64" xfId="54" applyNumberFormat="1" applyFont="1" applyFill="1" applyBorder="1" applyAlignment="1" applyProtection="1">
      <alignment horizontal="center" vertical="center"/>
      <protection/>
    </xf>
    <xf numFmtId="177" fontId="36" fillId="39" borderId="41" xfId="54" applyNumberFormat="1" applyFont="1" applyFill="1" applyBorder="1" applyAlignment="1" applyProtection="1">
      <alignment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177" fontId="36" fillId="39" borderId="19" xfId="54" applyNumberFormat="1" applyFont="1" applyFill="1" applyBorder="1" applyAlignment="1" applyProtection="1">
      <alignment vertical="center"/>
      <protection/>
    </xf>
    <xf numFmtId="177" fontId="2" fillId="0" borderId="91" xfId="54" applyNumberFormat="1" applyFont="1" applyFill="1" applyBorder="1" applyAlignment="1" applyProtection="1">
      <alignment horizontal="center" vertical="center"/>
      <protection/>
    </xf>
    <xf numFmtId="177" fontId="2" fillId="0" borderId="29" xfId="54" applyNumberFormat="1" applyFont="1" applyFill="1" applyBorder="1" applyAlignment="1" applyProtection="1">
      <alignment vertical="center"/>
      <protection/>
    </xf>
    <xf numFmtId="177" fontId="2" fillId="0" borderId="15" xfId="54" applyNumberFormat="1" applyFont="1" applyFill="1" applyBorder="1" applyAlignment="1" applyProtection="1">
      <alignment horizontal="center" vertical="center"/>
      <protection/>
    </xf>
    <xf numFmtId="177" fontId="35" fillId="0" borderId="91" xfId="54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179" fontId="2" fillId="0" borderId="33" xfId="54" applyNumberFormat="1" applyFont="1" applyFill="1" applyBorder="1" applyAlignment="1" applyProtection="1">
      <alignment horizontal="center" vertical="center"/>
      <protection/>
    </xf>
    <xf numFmtId="0" fontId="35" fillId="0" borderId="48" xfId="54" applyFont="1" applyFill="1" applyBorder="1" applyAlignment="1">
      <alignment horizontal="center" vertical="center" wrapText="1"/>
      <protection/>
    </xf>
    <xf numFmtId="0" fontId="2" fillId="32" borderId="40" xfId="54" applyFont="1" applyFill="1" applyBorder="1" applyAlignment="1">
      <alignment horizontal="center" vertical="center" wrapText="1"/>
      <protection/>
    </xf>
    <xf numFmtId="0" fontId="2" fillId="32" borderId="61" xfId="54" applyFont="1" applyFill="1" applyBorder="1" applyAlignment="1">
      <alignment horizontal="center" vertical="center" wrapText="1"/>
      <protection/>
    </xf>
    <xf numFmtId="0" fontId="2" fillId="32" borderId="41" xfId="54" applyFont="1" applyFill="1" applyBorder="1" applyAlignment="1">
      <alignment horizontal="center" vertical="center" wrapText="1"/>
      <protection/>
    </xf>
    <xf numFmtId="0" fontId="2" fillId="32" borderId="42" xfId="54" applyFont="1" applyFill="1" applyBorder="1" applyAlignment="1">
      <alignment horizontal="center" vertical="center" wrapText="1"/>
      <protection/>
    </xf>
    <xf numFmtId="0" fontId="2" fillId="32" borderId="64" xfId="54" applyFont="1" applyFill="1" applyBorder="1" applyAlignment="1">
      <alignment horizontal="center" vertical="center" wrapText="1"/>
      <protection/>
    </xf>
    <xf numFmtId="177" fontId="2" fillId="0" borderId="41" xfId="54" applyNumberFormat="1" applyFont="1" applyFill="1" applyBorder="1" applyAlignment="1" applyProtection="1">
      <alignment vertical="center"/>
      <protection/>
    </xf>
    <xf numFmtId="1" fontId="2" fillId="0" borderId="41" xfId="54" applyNumberFormat="1" applyFont="1" applyFill="1" applyBorder="1" applyAlignment="1">
      <alignment horizontal="center" vertical="center" wrapText="1"/>
      <protection/>
    </xf>
    <xf numFmtId="0" fontId="2" fillId="0" borderId="40" xfId="54" applyNumberFormat="1" applyFont="1" applyFill="1" applyBorder="1" applyAlignment="1" applyProtection="1">
      <alignment horizontal="center" vertical="center"/>
      <protection/>
    </xf>
    <xf numFmtId="49" fontId="2" fillId="39" borderId="33" xfId="54" applyNumberFormat="1" applyFont="1" applyFill="1" applyBorder="1" applyAlignment="1">
      <alignment vertical="center" wrapText="1"/>
      <protection/>
    </xf>
    <xf numFmtId="0" fontId="2" fillId="39" borderId="48" xfId="54" applyNumberFormat="1" applyFont="1" applyFill="1" applyBorder="1" applyAlignment="1" applyProtection="1">
      <alignment horizontal="center" vertical="center"/>
      <protection/>
    </xf>
    <xf numFmtId="179" fontId="2" fillId="39" borderId="39" xfId="54" applyNumberFormat="1" applyFont="1" applyFill="1" applyBorder="1" applyAlignment="1" applyProtection="1">
      <alignment horizontal="center" vertical="center"/>
      <protection/>
    </xf>
    <xf numFmtId="0" fontId="2" fillId="39" borderId="34" xfId="54" applyFont="1" applyFill="1" applyBorder="1" applyAlignment="1">
      <alignment horizontal="center" vertical="center" wrapText="1"/>
      <protection/>
    </xf>
    <xf numFmtId="1" fontId="2" fillId="39" borderId="41" xfId="54" applyNumberFormat="1" applyFont="1" applyFill="1" applyBorder="1" applyAlignment="1">
      <alignment horizontal="center" vertical="center" wrapText="1"/>
      <protection/>
    </xf>
    <xf numFmtId="0" fontId="2" fillId="39" borderId="18" xfId="54" applyNumberFormat="1" applyFont="1" applyFill="1" applyBorder="1" applyAlignment="1" applyProtection="1">
      <alignment horizontal="center" vertical="center"/>
      <protection/>
    </xf>
    <xf numFmtId="49" fontId="2" fillId="39" borderId="72" xfId="54" applyNumberFormat="1" applyFont="1" applyFill="1" applyBorder="1" applyAlignment="1">
      <alignment vertical="center" wrapText="1"/>
      <protection/>
    </xf>
    <xf numFmtId="1" fontId="2" fillId="39" borderId="70" xfId="54" applyNumberFormat="1" applyFont="1" applyFill="1" applyBorder="1" applyAlignment="1">
      <alignment horizontal="center" vertical="center"/>
      <protection/>
    </xf>
    <xf numFmtId="49" fontId="2" fillId="39" borderId="11" xfId="54" applyNumberFormat="1" applyFont="1" applyFill="1" applyBorder="1" applyAlignment="1">
      <alignment horizontal="center" vertical="center"/>
      <protection/>
    </xf>
    <xf numFmtId="49" fontId="2" fillId="39" borderId="13" xfId="54" applyNumberFormat="1" applyFont="1" applyFill="1" applyBorder="1" applyAlignment="1">
      <alignment horizontal="center" vertical="center"/>
      <protection/>
    </xf>
    <xf numFmtId="0" fontId="2" fillId="39" borderId="13" xfId="54" applyNumberFormat="1" applyFont="1" applyFill="1" applyBorder="1" applyAlignment="1">
      <alignment horizontal="center" vertical="center"/>
      <protection/>
    </xf>
    <xf numFmtId="179" fontId="2" fillId="39" borderId="69" xfId="54" applyNumberFormat="1" applyFont="1" applyFill="1" applyBorder="1" applyAlignment="1" applyProtection="1">
      <alignment horizontal="center" vertical="center"/>
      <protection/>
    </xf>
    <xf numFmtId="0" fontId="2" fillId="39" borderId="81" xfId="54" applyFont="1" applyFill="1" applyBorder="1" applyAlignment="1">
      <alignment horizontal="center" vertical="center" wrapText="1"/>
      <protection/>
    </xf>
    <xf numFmtId="178" fontId="2" fillId="39" borderId="10" xfId="54" applyNumberFormat="1" applyFont="1" applyFill="1" applyBorder="1" applyAlignment="1" applyProtection="1">
      <alignment horizontal="center" vertical="center"/>
      <protection/>
    </xf>
    <xf numFmtId="178" fontId="2" fillId="39" borderId="11" xfId="54" applyNumberFormat="1" applyFont="1" applyFill="1" applyBorder="1" applyAlignment="1" applyProtection="1">
      <alignment horizontal="center" vertical="center"/>
      <protection/>
    </xf>
    <xf numFmtId="178" fontId="2" fillId="39" borderId="12" xfId="54" applyNumberFormat="1" applyFont="1" applyFill="1" applyBorder="1" applyAlignment="1" applyProtection="1">
      <alignment horizontal="center" vertical="center"/>
      <protection/>
    </xf>
    <xf numFmtId="0" fontId="2" fillId="39" borderId="70" xfId="54" applyNumberFormat="1" applyFont="1" applyFill="1" applyBorder="1" applyAlignment="1" applyProtection="1">
      <alignment horizontal="center" vertical="center"/>
      <protection/>
    </xf>
    <xf numFmtId="0" fontId="2" fillId="39" borderId="71" xfId="54" applyNumberFormat="1" applyFont="1" applyFill="1" applyBorder="1" applyAlignment="1" applyProtection="1">
      <alignment horizontal="center" vertical="center"/>
      <protection/>
    </xf>
    <xf numFmtId="0" fontId="2" fillId="39" borderId="13" xfId="54" applyNumberFormat="1" applyFont="1" applyFill="1" applyBorder="1" applyAlignment="1" applyProtection="1">
      <alignment horizontal="center" vertical="center"/>
      <protection/>
    </xf>
    <xf numFmtId="0" fontId="2" fillId="39" borderId="28" xfId="54" applyNumberFormat="1" applyFont="1" applyFill="1" applyBorder="1" applyAlignment="1" applyProtection="1">
      <alignment horizontal="center" vertical="center"/>
      <protection/>
    </xf>
    <xf numFmtId="0" fontId="2" fillId="39" borderId="62" xfId="54" applyNumberFormat="1" applyFont="1" applyFill="1" applyBorder="1" applyAlignment="1" applyProtection="1">
      <alignment horizontal="center" vertical="center"/>
      <protection/>
    </xf>
    <xf numFmtId="0" fontId="2" fillId="39" borderId="27" xfId="54" applyNumberFormat="1" applyFont="1" applyFill="1" applyBorder="1" applyAlignment="1" applyProtection="1">
      <alignment horizontal="center" vertical="center"/>
      <protection/>
    </xf>
    <xf numFmtId="0" fontId="2" fillId="39" borderId="21" xfId="54" applyNumberFormat="1" applyFont="1" applyFill="1" applyBorder="1" applyAlignment="1" applyProtection="1">
      <alignment horizontal="center" vertical="center"/>
      <protection/>
    </xf>
    <xf numFmtId="0" fontId="2" fillId="39" borderId="24" xfId="54" applyNumberFormat="1" applyFont="1" applyFill="1" applyBorder="1" applyAlignment="1" applyProtection="1">
      <alignment horizontal="center" vertical="center"/>
      <protection/>
    </xf>
    <xf numFmtId="177" fontId="36" fillId="39" borderId="27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1" fontId="41" fillId="0" borderId="18" xfId="54" applyNumberFormat="1" applyFont="1" applyFill="1" applyBorder="1" applyAlignment="1">
      <alignment horizontal="center" vertical="center"/>
      <protection/>
    </xf>
    <xf numFmtId="49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Font="1" applyFill="1" applyBorder="1" applyAlignment="1">
      <alignment horizontal="center" vertical="center" wrapText="1"/>
      <protection/>
    </xf>
    <xf numFmtId="1" fontId="2" fillId="0" borderId="18" xfId="54" applyNumberFormat="1" applyFont="1" applyFill="1" applyBorder="1" applyAlignment="1">
      <alignment horizontal="center" vertical="center"/>
      <protection/>
    </xf>
    <xf numFmtId="49" fontId="2" fillId="0" borderId="18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77" fontId="36" fillId="0" borderId="18" xfId="54" applyNumberFormat="1" applyFont="1" applyFill="1" applyBorder="1" applyAlignment="1" applyProtection="1">
      <alignment horizontal="center" vertical="center" wrapText="1"/>
      <protection/>
    </xf>
    <xf numFmtId="0" fontId="36" fillId="0" borderId="18" xfId="54" applyNumberFormat="1" applyFont="1" applyFill="1" applyBorder="1" applyAlignment="1" applyProtection="1">
      <alignment horizontal="center" vertical="center" wrapText="1"/>
      <protection/>
    </xf>
    <xf numFmtId="175" fontId="36" fillId="0" borderId="18" xfId="54" applyNumberFormat="1" applyFont="1" applyFill="1" applyBorder="1" applyAlignment="1" applyProtection="1">
      <alignment horizontal="center" vertical="center" wrapText="1"/>
      <protection/>
    </xf>
    <xf numFmtId="177" fontId="36" fillId="32" borderId="0" xfId="54" applyNumberFormat="1" applyFont="1" applyFill="1" applyBorder="1" applyAlignment="1" applyProtection="1">
      <alignment vertical="center"/>
      <protection/>
    </xf>
    <xf numFmtId="178" fontId="6" fillId="0" borderId="91" xfId="54" applyNumberFormat="1" applyFont="1" applyFill="1" applyBorder="1" applyAlignment="1" applyProtection="1">
      <alignment horizontal="left" vertical="center" wrapText="1"/>
      <protection/>
    </xf>
    <xf numFmtId="178" fontId="6" fillId="0" borderId="58" xfId="54" applyNumberFormat="1" applyFont="1" applyFill="1" applyBorder="1" applyAlignment="1" applyProtection="1">
      <alignment horizontal="left" vertical="center" wrapText="1"/>
      <protection/>
    </xf>
    <xf numFmtId="175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26" xfId="54" applyNumberFormat="1" applyFont="1" applyFill="1" applyBorder="1" applyAlignment="1" applyProtection="1">
      <alignment horizontal="center" vertical="center"/>
      <protection/>
    </xf>
    <xf numFmtId="178" fontId="10" fillId="0" borderId="23" xfId="54" applyNumberFormat="1" applyFont="1" applyFill="1" applyBorder="1" applyAlignment="1" applyProtection="1">
      <alignment horizontal="center" vertical="center"/>
      <protection/>
    </xf>
    <xf numFmtId="178" fontId="6" fillId="0" borderId="26" xfId="54" applyNumberFormat="1" applyFont="1" applyFill="1" applyBorder="1" applyAlignment="1" applyProtection="1">
      <alignment horizontal="center" vertical="center"/>
      <protection/>
    </xf>
    <xf numFmtId="178" fontId="6" fillId="0" borderId="23" xfId="54" applyNumberFormat="1" applyFont="1" applyFill="1" applyBorder="1" applyAlignment="1" applyProtection="1">
      <alignment horizontal="center" vertical="center"/>
      <protection/>
    </xf>
    <xf numFmtId="178" fontId="10" fillId="0" borderId="25" xfId="54" applyNumberFormat="1" applyFont="1" applyFill="1" applyBorder="1" applyAlignment="1" applyProtection="1">
      <alignment horizontal="center" vertical="center"/>
      <protection/>
    </xf>
    <xf numFmtId="178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6" xfId="54" applyNumberFormat="1" applyFont="1" applyFill="1" applyBorder="1" applyAlignment="1" applyProtection="1">
      <alignment horizontal="center" vertical="center"/>
      <protection/>
    </xf>
    <xf numFmtId="178" fontId="6" fillId="0" borderId="25" xfId="54" applyNumberFormat="1" applyFont="1" applyFill="1" applyBorder="1" applyAlignment="1" applyProtection="1">
      <alignment horizontal="center" vertical="center"/>
      <protection/>
    </xf>
    <xf numFmtId="178" fontId="6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30" xfId="54" applyNumberFormat="1" applyFont="1" applyFill="1" applyBorder="1" applyAlignment="1" applyProtection="1">
      <alignment horizontal="center" vertical="center"/>
      <protection/>
    </xf>
    <xf numFmtId="175" fontId="6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17" xfId="54" applyNumberFormat="1" applyFont="1" applyFill="1" applyBorder="1" applyAlignment="1" applyProtection="1">
      <alignment horizontal="center" vertical="center"/>
      <protection/>
    </xf>
    <xf numFmtId="182" fontId="10" fillId="0" borderId="19" xfId="54" applyNumberFormat="1" applyFont="1" applyFill="1" applyBorder="1" applyAlignment="1" applyProtection="1">
      <alignment horizontal="center" vertical="center"/>
      <protection/>
    </xf>
    <xf numFmtId="1" fontId="10" fillId="0" borderId="0" xfId="54" applyNumberFormat="1" applyFont="1" applyFill="1" applyBorder="1" applyAlignment="1" applyProtection="1">
      <alignment horizontal="center" vertical="center"/>
      <protection/>
    </xf>
    <xf numFmtId="1" fontId="10" fillId="0" borderId="12" xfId="54" applyNumberFormat="1" applyFont="1" applyFill="1" applyBorder="1" applyAlignment="1" applyProtection="1">
      <alignment horizontal="center" vertical="center"/>
      <protection/>
    </xf>
    <xf numFmtId="1" fontId="10" fillId="0" borderId="13" xfId="54" applyNumberFormat="1" applyFont="1" applyFill="1" applyBorder="1" applyAlignment="1" applyProtection="1">
      <alignment horizontal="center" vertical="center"/>
      <protection/>
    </xf>
    <xf numFmtId="176" fontId="10" fillId="0" borderId="71" xfId="54" applyNumberFormat="1" applyFont="1" applyFill="1" applyBorder="1" applyAlignment="1" applyProtection="1">
      <alignment horizontal="center" vertical="center"/>
      <protection/>
    </xf>
    <xf numFmtId="176" fontId="10" fillId="0" borderId="38" xfId="54" applyNumberFormat="1" applyFont="1" applyFill="1" applyBorder="1" applyAlignment="1" applyProtection="1">
      <alignment horizontal="center" vertical="center"/>
      <protection/>
    </xf>
    <xf numFmtId="0" fontId="10" fillId="0" borderId="94" xfId="54" applyFont="1" applyFill="1" applyBorder="1" applyAlignment="1">
      <alignment horizontal="center" vertical="center" wrapText="1"/>
      <protection/>
    </xf>
    <xf numFmtId="0" fontId="10" fillId="0" borderId="87" xfId="54" applyFont="1" applyFill="1" applyBorder="1" applyAlignment="1">
      <alignment horizontal="center" vertical="center" wrapText="1"/>
      <protection/>
    </xf>
    <xf numFmtId="0" fontId="46" fillId="0" borderId="23" xfId="54" applyFont="1" applyFill="1" applyBorder="1" applyAlignment="1">
      <alignment horizontal="center" vertical="center" wrapText="1"/>
      <protection/>
    </xf>
    <xf numFmtId="0" fontId="46" fillId="0" borderId="19" xfId="54" applyFont="1" applyFill="1" applyBorder="1" applyAlignment="1">
      <alignment horizontal="center" vertical="center" wrapText="1"/>
      <protection/>
    </xf>
    <xf numFmtId="0" fontId="46" fillId="0" borderId="58" xfId="54" applyFont="1" applyFill="1" applyBorder="1" applyAlignment="1">
      <alignment horizontal="center" vertical="center" wrapText="1"/>
      <protection/>
    </xf>
    <xf numFmtId="0" fontId="46" fillId="0" borderId="17" xfId="54" applyFont="1" applyFill="1" applyBorder="1" applyAlignment="1">
      <alignment horizontal="center" vertical="center" wrapText="1"/>
      <protection/>
    </xf>
    <xf numFmtId="176" fontId="23" fillId="0" borderId="87" xfId="54" applyNumberFormat="1" applyFont="1" applyFill="1" applyBorder="1" applyAlignment="1">
      <alignment horizontal="center" vertical="center" wrapText="1"/>
      <protection/>
    </xf>
    <xf numFmtId="1" fontId="23" fillId="0" borderId="87" xfId="54" applyNumberFormat="1" applyFont="1" applyFill="1" applyBorder="1" applyAlignment="1">
      <alignment horizontal="center" vertical="center" wrapText="1"/>
      <protection/>
    </xf>
    <xf numFmtId="1" fontId="23" fillId="0" borderId="86" xfId="54" applyNumberFormat="1" applyFont="1" applyFill="1" applyBorder="1" applyAlignment="1">
      <alignment horizontal="center" vertical="center" wrapText="1"/>
      <protection/>
    </xf>
    <xf numFmtId="1" fontId="23" fillId="0" borderId="20" xfId="54" applyNumberFormat="1" applyFont="1" applyFill="1" applyBorder="1" applyAlignment="1">
      <alignment horizontal="center" vertical="center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1" fontId="23" fillId="0" borderId="28" xfId="54" applyNumberFormat="1" applyFont="1" applyFill="1" applyBorder="1" applyAlignment="1">
      <alignment horizontal="center" vertical="center" wrapText="1"/>
      <protection/>
    </xf>
    <xf numFmtId="176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27" xfId="54" applyNumberFormat="1" applyFont="1" applyFill="1" applyBorder="1" applyAlignment="1">
      <alignment horizontal="center" vertical="center" wrapText="1"/>
      <protection/>
    </xf>
    <xf numFmtId="176" fontId="23" fillId="0" borderId="43" xfId="54" applyNumberFormat="1" applyFont="1" applyFill="1" applyBorder="1" applyAlignment="1">
      <alignment horizontal="center" vertical="center" wrapText="1"/>
      <protection/>
    </xf>
    <xf numFmtId="182" fontId="6" fillId="0" borderId="33" xfId="54" applyNumberFormat="1" applyFont="1" applyFill="1" applyBorder="1" applyAlignment="1" applyProtection="1">
      <alignment horizontal="center" vertical="center"/>
      <protection/>
    </xf>
    <xf numFmtId="176" fontId="10" fillId="0" borderId="57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 applyProtection="1">
      <alignment horizontal="center" vertical="center"/>
      <protection/>
    </xf>
    <xf numFmtId="178" fontId="6" fillId="0" borderId="70" xfId="54" applyNumberFormat="1" applyFont="1" applyFill="1" applyBorder="1" applyAlignment="1" applyProtection="1">
      <alignment horizontal="center" vertical="center"/>
      <protection/>
    </xf>
    <xf numFmtId="182" fontId="10" fillId="0" borderId="69" xfId="54" applyNumberFormat="1" applyFont="1" applyFill="1" applyBorder="1" applyAlignment="1" applyProtection="1">
      <alignment horizontal="center" vertic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179" fontId="10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91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49" fontId="6" fillId="0" borderId="33" xfId="54" applyNumberFormat="1" applyFont="1" applyFill="1" applyBorder="1" applyAlignment="1">
      <alignment horizontal="center" vertical="center" wrapText="1"/>
      <protection/>
    </xf>
    <xf numFmtId="49" fontId="6" fillId="0" borderId="27" xfId="54" applyNumberFormat="1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>
      <alignment horizontal="right" vertical="center" wrapText="1"/>
    </xf>
    <xf numFmtId="49" fontId="6" fillId="0" borderId="30" xfId="54" applyNumberFormat="1" applyFont="1" applyFill="1" applyBorder="1" applyAlignment="1">
      <alignment horizontal="right" vertical="center" wrapText="1"/>
      <protection/>
    </xf>
    <xf numFmtId="49" fontId="6" fillId="32" borderId="69" xfId="54" applyNumberFormat="1" applyFont="1" applyFill="1" applyBorder="1" applyAlignment="1">
      <alignment horizontal="right" vertical="center" wrapText="1"/>
      <protection/>
    </xf>
    <xf numFmtId="0" fontId="46" fillId="0" borderId="11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1" fontId="10" fillId="0" borderId="30" xfId="54" applyNumberFormat="1" applyFont="1" applyFill="1" applyBorder="1" applyAlignment="1">
      <alignment horizontal="center" vertical="center" wrapText="1"/>
      <protection/>
    </xf>
    <xf numFmtId="174" fontId="10" fillId="0" borderId="70" xfId="54" applyNumberFormat="1" applyFont="1" applyFill="1" applyBorder="1" applyAlignment="1">
      <alignment horizontal="center" vertical="center" wrapText="1"/>
      <protection/>
    </xf>
    <xf numFmtId="174" fontId="10" fillId="0" borderId="71" xfId="54" applyNumberFormat="1" applyFont="1" applyFill="1" applyBorder="1" applyAlignment="1">
      <alignment horizontal="center" vertical="center" wrapText="1"/>
      <protection/>
    </xf>
    <xf numFmtId="177" fontId="46" fillId="0" borderId="10" xfId="54" applyNumberFormat="1" applyFont="1" applyFill="1" applyBorder="1" applyAlignment="1" applyProtection="1">
      <alignment horizontal="center" vertical="center"/>
      <protection/>
    </xf>
    <xf numFmtId="176" fontId="36" fillId="0" borderId="0" xfId="54" applyNumberFormat="1" applyFont="1" applyFill="1" applyBorder="1" applyAlignment="1" applyProtection="1">
      <alignment vertical="center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176" fontId="10" fillId="0" borderId="84" xfId="54" applyNumberFormat="1" applyFont="1" applyFill="1" applyBorder="1" applyAlignment="1">
      <alignment horizontal="center" vertical="center" wrapText="1"/>
      <protection/>
    </xf>
    <xf numFmtId="1" fontId="10" fillId="0" borderId="87" xfId="54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6" xfId="54" applyNumberFormat="1" applyFont="1" applyFill="1" applyBorder="1" applyAlignment="1">
      <alignment horizontal="center" vertical="center" wrapText="1"/>
      <protection/>
    </xf>
    <xf numFmtId="49" fontId="50" fillId="0" borderId="34" xfId="0" applyNumberFormat="1" applyFont="1" applyFill="1" applyBorder="1" applyAlignment="1" applyProtection="1">
      <alignment horizontal="center" vertical="center"/>
      <protection/>
    </xf>
    <xf numFmtId="49" fontId="50" fillId="0" borderId="32" xfId="0" applyNumberFormat="1" applyFont="1" applyFill="1" applyBorder="1" applyAlignment="1" applyProtection="1">
      <alignment horizontal="center" vertical="center"/>
      <protection/>
    </xf>
    <xf numFmtId="49" fontId="50" fillId="0" borderId="46" xfId="0" applyNumberFormat="1" applyFont="1" applyFill="1" applyBorder="1" applyAlignment="1" applyProtection="1">
      <alignment horizontal="center" vertical="center"/>
      <protection/>
    </xf>
    <xf numFmtId="49" fontId="50" fillId="0" borderId="69" xfId="0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176" fontId="10" fillId="0" borderId="89" xfId="54" applyNumberFormat="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/>
    </xf>
    <xf numFmtId="177" fontId="6" fillId="0" borderId="42" xfId="54" applyNumberFormat="1" applyFont="1" applyFill="1" applyBorder="1" applyAlignment="1" applyProtection="1">
      <alignment horizontal="center" vertical="center"/>
      <protection/>
    </xf>
    <xf numFmtId="0" fontId="10" fillId="0" borderId="34" xfId="54" applyFont="1" applyFill="1" applyBorder="1" applyAlignment="1">
      <alignment horizontal="center" vertical="center" wrapText="1"/>
      <protection/>
    </xf>
    <xf numFmtId="179" fontId="30" fillId="0" borderId="36" xfId="54" applyNumberFormat="1" applyFont="1" applyFill="1" applyBorder="1" applyAlignment="1" applyProtection="1">
      <alignment horizontal="center" vertical="center"/>
      <protection/>
    </xf>
    <xf numFmtId="0" fontId="30" fillId="0" borderId="46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30" fillId="0" borderId="11" xfId="54" applyFont="1" applyFill="1" applyBorder="1" applyAlignment="1">
      <alignment horizontal="center" vertical="center" wrapText="1"/>
      <protection/>
    </xf>
    <xf numFmtId="0" fontId="30" fillId="0" borderId="12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left" vertical="center" wrapText="1"/>
      <protection/>
    </xf>
    <xf numFmtId="177" fontId="24" fillId="34" borderId="81" xfId="54" applyNumberFormat="1" applyFont="1" applyFill="1" applyBorder="1" applyAlignment="1" applyProtection="1">
      <alignment vertical="center"/>
      <protection/>
    </xf>
    <xf numFmtId="0" fontId="6" fillId="0" borderId="48" xfId="0" applyNumberFormat="1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25" fillId="0" borderId="98" xfId="0" applyNumberFormat="1" applyFont="1" applyFill="1" applyBorder="1" applyAlignment="1" applyProtection="1">
      <alignment horizontal="center" vertical="center"/>
      <protection/>
    </xf>
    <xf numFmtId="176" fontId="10" fillId="0" borderId="99" xfId="0" applyNumberFormat="1" applyFont="1" applyFill="1" applyBorder="1" applyAlignment="1" applyProtection="1">
      <alignment horizontal="center" vertical="center"/>
      <protection/>
    </xf>
    <xf numFmtId="1" fontId="10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0" fontId="6" fillId="0" borderId="104" xfId="0" applyNumberFormat="1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25" fillId="0" borderId="103" xfId="0" applyNumberFormat="1" applyFont="1" applyFill="1" applyBorder="1" applyAlignment="1" applyProtection="1">
      <alignment horizontal="center" vertical="center"/>
      <protection/>
    </xf>
    <xf numFmtId="176" fontId="6" fillId="0" borderId="106" xfId="0" applyNumberFormat="1" applyFont="1" applyFill="1" applyBorder="1" applyAlignment="1" applyProtection="1">
      <alignment horizontal="center" vertical="center"/>
      <protection/>
    </xf>
    <xf numFmtId="1" fontId="6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176" fontId="6" fillId="32" borderId="106" xfId="0" applyNumberFormat="1" applyFont="1" applyFill="1" applyBorder="1" applyAlignment="1" applyProtection="1">
      <alignment horizontal="center" vertical="center"/>
      <protection/>
    </xf>
    <xf numFmtId="176" fontId="10" fillId="32" borderId="99" xfId="0" applyNumberFormat="1" applyFont="1" applyFill="1" applyBorder="1" applyAlignment="1" applyProtection="1">
      <alignment horizontal="center" vertical="center"/>
      <protection/>
    </xf>
    <xf numFmtId="0" fontId="10" fillId="0" borderId="107" xfId="0" applyFont="1" applyFill="1" applyBorder="1" applyAlignment="1">
      <alignment horizontal="center" vertical="center" wrapText="1"/>
    </xf>
    <xf numFmtId="176" fontId="10" fillId="0" borderId="108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25" fillId="0" borderId="111" xfId="0" applyNumberFormat="1" applyFont="1" applyFill="1" applyBorder="1" applyAlignment="1" applyProtection="1">
      <alignment horizontal="center" vertical="center"/>
      <protection/>
    </xf>
    <xf numFmtId="176" fontId="10" fillId="32" borderId="108" xfId="0" applyNumberFormat="1" applyFont="1" applyFill="1" applyBorder="1" applyAlignment="1" applyProtection="1">
      <alignment horizontal="center" vertical="center"/>
      <protection/>
    </xf>
    <xf numFmtId="174" fontId="10" fillId="0" borderId="110" xfId="0" applyNumberFormat="1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176" fontId="6" fillId="0" borderId="112" xfId="0" applyNumberFormat="1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176" fontId="6" fillId="32" borderId="99" xfId="0" applyNumberFormat="1" applyFont="1" applyFill="1" applyBorder="1" applyAlignment="1" applyProtection="1">
      <alignment horizontal="center" vertical="center"/>
      <protection/>
    </xf>
    <xf numFmtId="0" fontId="6" fillId="0" borderId="111" xfId="0" applyNumberFormat="1" applyFont="1" applyFill="1" applyBorder="1" applyAlignment="1" applyProtection="1">
      <alignment horizontal="center" vertical="center"/>
      <protection/>
    </xf>
    <xf numFmtId="0" fontId="6" fillId="32" borderId="110" xfId="0" applyFont="1" applyFill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6" fillId="0" borderId="101" xfId="0" applyNumberFormat="1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176" fontId="6" fillId="32" borderId="0" xfId="0" applyNumberFormat="1" applyFont="1" applyFill="1" applyBorder="1" applyAlignment="1" applyProtection="1">
      <alignment horizontal="center" vertical="center"/>
      <protection/>
    </xf>
    <xf numFmtId="1" fontId="6" fillId="0" borderId="96" xfId="0" applyNumberFormat="1" applyFont="1" applyFill="1" applyBorder="1" applyAlignment="1">
      <alignment horizontal="center" vertical="center"/>
    </xf>
    <xf numFmtId="176" fontId="6" fillId="32" borderId="115" xfId="0" applyNumberFormat="1" applyFont="1" applyFill="1" applyBorder="1" applyAlignment="1" applyProtection="1">
      <alignment horizontal="center" vertical="center"/>
      <protection/>
    </xf>
    <xf numFmtId="0" fontId="6" fillId="0" borderId="103" xfId="0" applyNumberFormat="1" applyFont="1" applyFill="1" applyBorder="1" applyAlignment="1" applyProtection="1">
      <alignment horizontal="center" vertical="center"/>
      <protection/>
    </xf>
    <xf numFmtId="0" fontId="6" fillId="0" borderId="116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25" fillId="0" borderId="118" xfId="0" applyNumberFormat="1" applyFont="1" applyFill="1" applyBorder="1" applyAlignment="1" applyProtection="1">
      <alignment horizontal="center" vertical="center"/>
      <protection/>
    </xf>
    <xf numFmtId="176" fontId="10" fillId="32" borderId="58" xfId="0" applyNumberFormat="1" applyFont="1" applyFill="1" applyBorder="1" applyAlignment="1" applyProtection="1">
      <alignment horizontal="center" vertical="center"/>
      <protection/>
    </xf>
    <xf numFmtId="0" fontId="10" fillId="32" borderId="117" xfId="0" applyFont="1" applyFill="1" applyBorder="1" applyAlignment="1">
      <alignment horizontal="center" vertical="center" wrapText="1"/>
    </xf>
    <xf numFmtId="0" fontId="10" fillId="32" borderId="118" xfId="0" applyFont="1" applyFill="1" applyBorder="1" applyAlignment="1">
      <alignment horizontal="center" vertical="center" wrapText="1"/>
    </xf>
    <xf numFmtId="176" fontId="6" fillId="32" borderId="119" xfId="0" applyNumberFormat="1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6" fillId="0" borderId="120" xfId="0" applyNumberFormat="1" applyFont="1" applyFill="1" applyBorder="1" applyAlignment="1">
      <alignment horizontal="left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25" fillId="0" borderId="122" xfId="0" applyNumberFormat="1" applyFont="1" applyFill="1" applyBorder="1" applyAlignment="1" applyProtection="1">
      <alignment horizontal="center" vertical="center"/>
      <protection/>
    </xf>
    <xf numFmtId="176" fontId="10" fillId="32" borderId="123" xfId="0" applyNumberFormat="1" applyFont="1" applyFill="1" applyBorder="1" applyAlignment="1" applyProtection="1">
      <alignment horizontal="center" vertical="center"/>
      <protection/>
    </xf>
    <xf numFmtId="0" fontId="10" fillId="32" borderId="120" xfId="0" applyFont="1" applyFill="1" applyBorder="1" applyAlignment="1">
      <alignment horizontal="center" vertical="center" wrapText="1"/>
    </xf>
    <xf numFmtId="176" fontId="6" fillId="32" borderId="121" xfId="0" applyNumberFormat="1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1" fontId="10" fillId="0" borderId="110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176" fontId="10" fillId="32" borderId="39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Border="1" applyAlignment="1">
      <alignment horizontal="center" vertical="center"/>
    </xf>
    <xf numFmtId="176" fontId="10" fillId="32" borderId="125" xfId="0" applyNumberFormat="1" applyFont="1" applyFill="1" applyBorder="1" applyAlignment="1" applyProtection="1">
      <alignment horizontal="center" vertical="center"/>
      <protection/>
    </xf>
    <xf numFmtId="1" fontId="10" fillId="32" borderId="117" xfId="0" applyNumberFormat="1" applyFont="1" applyFill="1" applyBorder="1" applyAlignment="1">
      <alignment horizontal="center" vertical="center" wrapText="1"/>
    </xf>
    <xf numFmtId="0" fontId="10" fillId="32" borderId="126" xfId="0" applyFont="1" applyFill="1" applyBorder="1" applyAlignment="1">
      <alignment horizontal="center" vertical="center" wrapText="1"/>
    </xf>
    <xf numFmtId="176" fontId="6" fillId="32" borderId="58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49" fontId="50" fillId="0" borderId="30" xfId="54" applyNumberFormat="1" applyFont="1" applyFill="1" applyBorder="1" applyAlignment="1">
      <alignment horizontal="left" vertical="center" wrapText="1"/>
      <protection/>
    </xf>
    <xf numFmtId="177" fontId="50" fillId="0" borderId="17" xfId="54" applyNumberFormat="1" applyFont="1" applyFill="1" applyBorder="1" applyAlignment="1" applyProtection="1">
      <alignment horizontal="center" vertical="center"/>
      <protection/>
    </xf>
    <xf numFmtId="0" fontId="50" fillId="0" borderId="18" xfId="54" applyFont="1" applyFill="1" applyBorder="1" applyAlignment="1">
      <alignment horizontal="center" vertical="center" wrapText="1"/>
      <protection/>
    </xf>
    <xf numFmtId="0" fontId="50" fillId="0" borderId="19" xfId="54" applyFont="1" applyFill="1" applyBorder="1" applyAlignment="1">
      <alignment horizontal="center" vertical="center" wrapText="1"/>
      <protection/>
    </xf>
    <xf numFmtId="179" fontId="30" fillId="0" borderId="35" xfId="54" applyNumberFormat="1" applyFont="1" applyFill="1" applyBorder="1" applyAlignment="1" applyProtection="1">
      <alignment horizontal="center" vertical="center"/>
      <protection/>
    </xf>
    <xf numFmtId="0" fontId="30" fillId="0" borderId="18" xfId="54" applyFont="1" applyFill="1" applyBorder="1" applyAlignment="1">
      <alignment horizontal="center" vertical="center" wrapText="1"/>
      <protection/>
    </xf>
    <xf numFmtId="0" fontId="30" fillId="0" borderId="19" xfId="54" applyFont="1" applyFill="1" applyBorder="1" applyAlignment="1">
      <alignment horizontal="center" vertical="center" wrapText="1"/>
      <protection/>
    </xf>
    <xf numFmtId="0" fontId="50" fillId="0" borderId="17" xfId="54" applyFont="1" applyFill="1" applyBorder="1" applyAlignment="1">
      <alignment horizontal="center" vertical="center" wrapText="1"/>
      <protection/>
    </xf>
    <xf numFmtId="49" fontId="6" fillId="0" borderId="128" xfId="0" applyNumberFormat="1" applyFont="1" applyFill="1" applyBorder="1" applyAlignment="1">
      <alignment horizontal="right" vertical="center" wrapText="1"/>
    </xf>
    <xf numFmtId="49" fontId="6" fillId="0" borderId="114" xfId="0" applyNumberFormat="1" applyFont="1" applyFill="1" applyBorder="1" applyAlignment="1">
      <alignment horizontal="left" vertical="center" wrapText="1"/>
    </xf>
    <xf numFmtId="179" fontId="10" fillId="0" borderId="33" xfId="54" applyNumberFormat="1" applyFont="1" applyFill="1" applyBorder="1" applyAlignment="1" applyProtection="1">
      <alignment horizontal="center" vertical="center"/>
      <protection/>
    </xf>
    <xf numFmtId="177" fontId="6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178" fontId="10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  <xf numFmtId="49" fontId="6" fillId="0" borderId="29" xfId="54" applyNumberFormat="1" applyFont="1" applyFill="1" applyBorder="1" applyAlignment="1">
      <alignment vertical="center" wrapText="1"/>
      <protection/>
    </xf>
    <xf numFmtId="49" fontId="6" fillId="0" borderId="105" xfId="0" applyNumberFormat="1" applyFont="1" applyFill="1" applyBorder="1" applyAlignment="1">
      <alignment vertical="center" wrapText="1"/>
    </xf>
    <xf numFmtId="49" fontId="6" fillId="0" borderId="129" xfId="0" applyNumberFormat="1" applyFont="1" applyFill="1" applyBorder="1" applyAlignment="1">
      <alignment horizontal="left" vertical="center" wrapText="1"/>
    </xf>
    <xf numFmtId="176" fontId="10" fillId="32" borderId="130" xfId="0" applyNumberFormat="1" applyFont="1" applyFill="1" applyBorder="1" applyAlignment="1" applyProtection="1">
      <alignment horizontal="center" vertical="center"/>
      <protection/>
    </xf>
    <xf numFmtId="1" fontId="10" fillId="32" borderId="96" xfId="0" applyNumberFormat="1" applyFont="1" applyFill="1" applyBorder="1" applyAlignment="1">
      <alignment horizontal="center" vertical="center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7" xfId="0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left" vertical="center" wrapText="1"/>
    </xf>
    <xf numFmtId="0" fontId="6" fillId="0" borderId="114" xfId="0" applyFont="1" applyFill="1" applyBorder="1" applyAlignment="1">
      <alignment horizontal="left" vertical="center" wrapText="1"/>
    </xf>
    <xf numFmtId="0" fontId="6" fillId="0" borderId="105" xfId="0" applyFont="1" applyFill="1" applyBorder="1" applyAlignment="1">
      <alignment horizontal="right" vertical="center" wrapText="1"/>
    </xf>
    <xf numFmtId="0" fontId="52" fillId="0" borderId="129" xfId="0" applyFont="1" applyFill="1" applyBorder="1" applyAlignment="1">
      <alignment horizontal="left" vertical="center" wrapText="1"/>
    </xf>
    <xf numFmtId="0" fontId="25" fillId="32" borderId="103" xfId="0" applyNumberFormat="1" applyFont="1" applyFill="1" applyBorder="1" applyAlignment="1" applyProtection="1">
      <alignment horizontal="center" vertical="center"/>
      <protection/>
    </xf>
    <xf numFmtId="176" fontId="10" fillId="32" borderId="61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3" xfId="0" applyFont="1" applyFill="1" applyBorder="1" applyAlignment="1">
      <alignment horizontal="center" vertical="center" wrapText="1"/>
    </xf>
    <xf numFmtId="176" fontId="6" fillId="32" borderId="95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left" vertical="center" wrapText="1"/>
    </xf>
    <xf numFmtId="0" fontId="6" fillId="0" borderId="105" xfId="0" applyFont="1" applyFill="1" applyBorder="1" applyAlignment="1">
      <alignment horizontal="left" vertical="center" wrapText="1"/>
    </xf>
    <xf numFmtId="49" fontId="6" fillId="0" borderId="131" xfId="0" applyNumberFormat="1" applyFont="1" applyFill="1" applyBorder="1" applyAlignment="1">
      <alignment horizontal="left" vertical="center" wrapText="1"/>
    </xf>
    <xf numFmtId="176" fontId="35" fillId="0" borderId="0" xfId="54" applyNumberFormat="1" applyFont="1" applyFill="1" applyBorder="1" applyAlignment="1">
      <alignment horizontal="center" vertical="center" wrapText="1"/>
      <protection/>
    </xf>
    <xf numFmtId="179" fontId="10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 wrapText="1"/>
      <protection/>
    </xf>
    <xf numFmtId="1" fontId="23" fillId="0" borderId="19" xfId="54" applyNumberFormat="1" applyFont="1" applyFill="1" applyBorder="1" applyAlignment="1">
      <alignment horizontal="center" vertical="center" wrapText="1"/>
      <protection/>
    </xf>
    <xf numFmtId="1" fontId="23" fillId="0" borderId="26" xfId="54" applyNumberFormat="1" applyFont="1" applyFill="1" applyBorder="1" applyAlignment="1">
      <alignment horizontal="center" vertical="center" wrapText="1"/>
      <protection/>
    </xf>
    <xf numFmtId="178" fontId="10" fillId="0" borderId="35" xfId="54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76" fontId="10" fillId="0" borderId="94" xfId="54" applyNumberFormat="1" applyFont="1" applyFill="1" applyBorder="1" applyAlignment="1" applyProtection="1">
      <alignment horizontal="center" vertical="center"/>
      <protection/>
    </xf>
    <xf numFmtId="49" fontId="6" fillId="0" borderId="132" xfId="0" applyNumberFormat="1" applyFont="1" applyFill="1" applyBorder="1" applyAlignment="1">
      <alignment vertical="center" wrapText="1"/>
    </xf>
    <xf numFmtId="49" fontId="6" fillId="0" borderId="69" xfId="54" applyNumberFormat="1" applyFont="1" applyFill="1" applyBorder="1" applyAlignment="1">
      <alignment horizontal="right" vertical="center" wrapText="1"/>
      <protection/>
    </xf>
    <xf numFmtId="176" fontId="6" fillId="32" borderId="106" xfId="0" applyNumberFormat="1" applyFont="1" applyFill="1" applyBorder="1" applyAlignment="1">
      <alignment horizontal="center" vertical="center"/>
    </xf>
    <xf numFmtId="1" fontId="6" fillId="0" borderId="133" xfId="0" applyNumberFormat="1" applyFont="1" applyBorder="1" applyAlignment="1">
      <alignment horizontal="center" vertical="center"/>
    </xf>
    <xf numFmtId="174" fontId="6" fillId="0" borderId="114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 wrapText="1"/>
    </xf>
    <xf numFmtId="174" fontId="6" fillId="0" borderId="105" xfId="0" applyNumberFormat="1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177" fontId="6" fillId="0" borderId="17" xfId="54" applyNumberFormat="1" applyFont="1" applyFill="1" applyBorder="1" applyAlignment="1" applyProtection="1">
      <alignment horizontal="left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179" fontId="10" fillId="0" borderId="32" xfId="54" applyNumberFormat="1" applyFont="1" applyFill="1" applyBorder="1" applyAlignment="1" applyProtection="1">
      <alignment horizontal="center" vertical="center"/>
      <protection/>
    </xf>
    <xf numFmtId="49" fontId="6" fillId="32" borderId="34" xfId="0" applyNumberFormat="1" applyFont="1" applyFill="1" applyBorder="1" applyAlignment="1" applyProtection="1">
      <alignment horizontal="left" vertical="center"/>
      <protection locked="0"/>
    </xf>
    <xf numFmtId="49" fontId="6" fillId="0" borderId="26" xfId="54" applyNumberFormat="1" applyFont="1" applyFill="1" applyBorder="1" applyAlignment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 locked="0"/>
    </xf>
    <xf numFmtId="187" fontId="6" fillId="32" borderId="18" xfId="0" applyNumberFormat="1" applyFont="1" applyFill="1" applyBorder="1" applyAlignment="1" applyProtection="1">
      <alignment horizontal="center" vertical="center"/>
      <protection locked="0"/>
    </xf>
    <xf numFmtId="187" fontId="6" fillId="32" borderId="23" xfId="0" applyNumberFormat="1" applyFont="1" applyFill="1" applyBorder="1" applyAlignment="1" applyProtection="1">
      <alignment horizontal="center" vertical="center"/>
      <protection locked="0"/>
    </xf>
    <xf numFmtId="176" fontId="10" fillId="32" borderId="32" xfId="55" applyNumberFormat="1" applyFont="1" applyFill="1" applyBorder="1" applyAlignment="1" applyProtection="1">
      <alignment horizontal="center" vertical="center"/>
      <protection locked="0"/>
    </xf>
    <xf numFmtId="0" fontId="10" fillId="32" borderId="32" xfId="0" applyFont="1" applyFill="1" applyBorder="1" applyAlignment="1">
      <alignment horizontal="center" vertical="center" wrapText="1"/>
    </xf>
    <xf numFmtId="174" fontId="10" fillId="32" borderId="17" xfId="0" applyNumberFormat="1" applyFont="1" applyFill="1" applyBorder="1" applyAlignment="1">
      <alignment horizontal="center" vertical="center" wrapText="1"/>
    </xf>
    <xf numFmtId="174" fontId="10" fillId="32" borderId="23" xfId="0" applyNumberFormat="1" applyFont="1" applyFill="1" applyBorder="1" applyAlignment="1">
      <alignment horizontal="center" vertical="center" wrapText="1"/>
    </xf>
    <xf numFmtId="1" fontId="6" fillId="32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8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1" fontId="10" fillId="32" borderId="32" xfId="55" applyNumberFormat="1" applyFont="1" applyFill="1" applyBorder="1" applyAlignment="1" applyProtection="1">
      <alignment horizontal="center" vertical="center"/>
      <protection locked="0"/>
    </xf>
    <xf numFmtId="1" fontId="10" fillId="32" borderId="17" xfId="55" applyNumberFormat="1" applyFont="1" applyFill="1" applyBorder="1" applyAlignment="1" applyProtection="1">
      <alignment horizontal="center" vertical="center"/>
      <protection locked="0"/>
    </xf>
    <xf numFmtId="1" fontId="10" fillId="32" borderId="18" xfId="55" applyNumberFormat="1" applyFont="1" applyFill="1" applyBorder="1" applyAlignment="1" applyProtection="1">
      <alignment horizontal="center" vertical="center"/>
      <protection locked="0"/>
    </xf>
    <xf numFmtId="1" fontId="10" fillId="32" borderId="23" xfId="55" applyNumberFormat="1" applyFont="1" applyFill="1" applyBorder="1" applyAlignment="1" applyProtection="1">
      <alignment horizontal="center" vertical="center"/>
      <protection locked="0"/>
    </xf>
    <xf numFmtId="49" fontId="6" fillId="32" borderId="30" xfId="55" applyNumberFormat="1" applyFont="1" applyFill="1" applyBorder="1" applyAlignment="1" applyProtection="1">
      <alignment horizontal="right" vertical="center" wrapText="1"/>
      <protection locked="0"/>
    </xf>
    <xf numFmtId="176" fontId="6" fillId="32" borderId="32" xfId="55" applyNumberFormat="1" applyFont="1" applyFill="1" applyBorder="1" applyAlignment="1" applyProtection="1">
      <alignment horizontal="center" vertical="center"/>
      <protection locked="0"/>
    </xf>
    <xf numFmtId="0" fontId="6" fillId="32" borderId="32" xfId="0" applyFont="1" applyFill="1" applyBorder="1" applyAlignment="1">
      <alignment horizontal="center" vertical="center" wrapText="1"/>
    </xf>
    <xf numFmtId="174" fontId="6" fillId="32" borderId="17" xfId="0" applyNumberFormat="1" applyFont="1" applyFill="1" applyBorder="1" applyAlignment="1">
      <alignment horizontal="center" vertical="center" wrapText="1"/>
    </xf>
    <xf numFmtId="1" fontId="6" fillId="32" borderId="18" xfId="0" applyNumberFormat="1" applyFont="1" applyFill="1" applyBorder="1" applyAlignment="1" applyProtection="1">
      <alignment horizontal="center" vertical="center" wrapText="1"/>
      <protection locked="0"/>
    </xf>
    <xf numFmtId="174" fontId="6" fillId="32" borderId="23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 applyProtection="1">
      <alignment horizontal="center" vertical="center" wrapText="1"/>
      <protection locked="0"/>
    </xf>
    <xf numFmtId="0" fontId="25" fillId="32" borderId="18" xfId="0" applyNumberFormat="1" applyFont="1" applyFill="1" applyBorder="1" applyAlignment="1" applyProtection="1">
      <alignment horizontal="center" vertical="center"/>
      <protection locked="0"/>
    </xf>
    <xf numFmtId="0" fontId="25" fillId="32" borderId="23" xfId="0" applyNumberFormat="1" applyFont="1" applyFill="1" applyBorder="1" applyAlignment="1" applyProtection="1">
      <alignment horizontal="center" vertical="center"/>
      <protection locked="0"/>
    </xf>
    <xf numFmtId="187" fontId="10" fillId="32" borderId="18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6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>
      <alignment horizontal="center" vertical="center" wrapText="1"/>
    </xf>
    <xf numFmtId="174" fontId="10" fillId="0" borderId="17" xfId="0" applyNumberFormat="1" applyFont="1" applyFill="1" applyBorder="1" applyAlignment="1">
      <alignment horizontal="center" vertical="center" wrapText="1"/>
    </xf>
    <xf numFmtId="174" fontId="10" fillId="0" borderId="2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6" fillId="32" borderId="26" xfId="55" applyFont="1" applyFill="1" applyBorder="1" applyAlignment="1" applyProtection="1">
      <alignment horizontal="center" vertical="center" wrapText="1"/>
      <protection locked="0"/>
    </xf>
    <xf numFmtId="0" fontId="6" fillId="32" borderId="18" xfId="55" applyFont="1" applyFill="1" applyBorder="1" applyAlignment="1" applyProtection="1">
      <alignment horizontal="center" vertical="center" wrapText="1"/>
      <protection locked="0"/>
    </xf>
    <xf numFmtId="0" fontId="6" fillId="32" borderId="18" xfId="55" applyNumberFormat="1" applyFont="1" applyFill="1" applyBorder="1" applyAlignment="1" applyProtection="1">
      <alignment horizontal="center" vertical="center"/>
      <protection locked="0"/>
    </xf>
    <xf numFmtId="0" fontId="6" fillId="32" borderId="23" xfId="55" applyNumberFormat="1" applyFont="1" applyFill="1" applyBorder="1" applyAlignment="1" applyProtection="1">
      <alignment horizontal="center" vertical="center"/>
      <protection locked="0"/>
    </xf>
    <xf numFmtId="187" fontId="6" fillId="32" borderId="26" xfId="0" applyNumberFormat="1" applyFont="1" applyFill="1" applyBorder="1" applyAlignment="1" applyProtection="1">
      <alignment horizontal="center" vertical="center"/>
      <protection locked="0"/>
    </xf>
    <xf numFmtId="176" fontId="6" fillId="32" borderId="32" xfId="0" applyNumberFormat="1" applyFont="1" applyFill="1" applyBorder="1" applyAlignment="1" applyProtection="1">
      <alignment horizontal="center" vertical="center"/>
      <protection locked="0"/>
    </xf>
    <xf numFmtId="0" fontId="6" fillId="32" borderId="26" xfId="0" applyNumberFormat="1" applyFont="1" applyFill="1" applyBorder="1" applyAlignment="1" applyProtection="1">
      <alignment horizontal="center" vertical="center"/>
      <protection locked="0"/>
    </xf>
    <xf numFmtId="0" fontId="6" fillId="32" borderId="18" xfId="0" applyNumberFormat="1" applyFont="1" applyFill="1" applyBorder="1" applyAlignment="1" applyProtection="1">
      <alignment horizontal="center" vertical="center"/>
      <protection locked="0"/>
    </xf>
    <xf numFmtId="0" fontId="6" fillId="32" borderId="23" xfId="0" applyNumberFormat="1" applyFont="1" applyFill="1" applyBorder="1" applyAlignment="1" applyProtection="1">
      <alignment horizontal="center" vertical="center"/>
      <protection locked="0"/>
    </xf>
    <xf numFmtId="174" fontId="10" fillId="32" borderId="18" xfId="0" applyNumberFormat="1" applyFont="1" applyFill="1" applyBorder="1" applyAlignment="1">
      <alignment horizontal="center" vertical="center" wrapText="1"/>
    </xf>
    <xf numFmtId="1" fontId="53" fillId="32" borderId="18" xfId="55" applyNumberFormat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Fill="1" applyBorder="1" applyAlignment="1" applyProtection="1">
      <alignment horizontal="left" vertical="center"/>
      <protection locked="0"/>
    </xf>
    <xf numFmtId="49" fontId="6" fillId="0" borderId="30" xfId="55" applyNumberFormat="1" applyFont="1" applyFill="1" applyBorder="1" applyAlignment="1" applyProtection="1">
      <alignment horizontal="right" vertical="center" wrapText="1"/>
      <protection locked="0"/>
    </xf>
    <xf numFmtId="174" fontId="6" fillId="32" borderId="81" xfId="0" applyNumberFormat="1" applyFont="1" applyFill="1" applyBorder="1" applyAlignment="1" applyProtection="1">
      <alignment vertical="center"/>
      <protection/>
    </xf>
    <xf numFmtId="174" fontId="6" fillId="32" borderId="0" xfId="0" applyNumberFormat="1" applyFont="1" applyFill="1" applyBorder="1" applyAlignment="1" applyProtection="1">
      <alignment vertical="center"/>
      <protection/>
    </xf>
    <xf numFmtId="174" fontId="6" fillId="32" borderId="61" xfId="0" applyNumberFormat="1" applyFont="1" applyFill="1" applyBorder="1" applyAlignment="1" applyProtection="1">
      <alignment vertical="center"/>
      <protection/>
    </xf>
    <xf numFmtId="174" fontId="6" fillId="40" borderId="0" xfId="0" applyNumberFormat="1" applyFont="1" applyFill="1" applyBorder="1" applyAlignment="1" applyProtection="1">
      <alignment vertical="center"/>
      <protection/>
    </xf>
    <xf numFmtId="176" fontId="10" fillId="40" borderId="0" xfId="0" applyNumberFormat="1" applyFont="1" applyFill="1" applyBorder="1" applyAlignment="1" applyProtection="1">
      <alignment horizontal="center" vertical="center"/>
      <protection/>
    </xf>
    <xf numFmtId="176" fontId="54" fillId="40" borderId="0" xfId="0" applyNumberFormat="1" applyFont="1" applyFill="1" applyBorder="1" applyAlignment="1">
      <alignment horizontal="center" vertical="center"/>
    </xf>
    <xf numFmtId="174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74" fontId="6" fillId="40" borderId="108" xfId="0" applyNumberFormat="1" applyFont="1" applyFill="1" applyBorder="1" applyAlignment="1" applyProtection="1">
      <alignment vertical="center"/>
      <protection/>
    </xf>
    <xf numFmtId="174" fontId="10" fillId="40" borderId="0" xfId="0" applyNumberFormat="1" applyFont="1" applyFill="1" applyBorder="1" applyAlignment="1" applyProtection="1">
      <alignment vertical="center"/>
      <protection/>
    </xf>
    <xf numFmtId="175" fontId="6" fillId="40" borderId="0" xfId="0" applyNumberFormat="1" applyFont="1" applyFill="1" applyBorder="1" applyAlignment="1" applyProtection="1">
      <alignment vertical="center"/>
      <protection/>
    </xf>
    <xf numFmtId="174" fontId="6" fillId="40" borderId="99" xfId="0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horizontal="right" vertical="center" wrapText="1"/>
      <protection/>
    </xf>
    <xf numFmtId="178" fontId="6" fillId="0" borderId="58" xfId="54" applyNumberFormat="1" applyFont="1" applyFill="1" applyBorder="1" applyAlignment="1" applyProtection="1">
      <alignment horizontal="right" vertical="center" wrapText="1"/>
      <protection/>
    </xf>
    <xf numFmtId="49" fontId="6" fillId="32" borderId="30" xfId="55" applyNumberFormat="1" applyFont="1" applyFill="1" applyBorder="1" applyAlignment="1" applyProtection="1">
      <alignment horizontal="left" vertical="center" wrapText="1"/>
      <protection locked="0"/>
    </xf>
    <xf numFmtId="49" fontId="6" fillId="32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0" applyNumberFormat="1" applyFont="1" applyFill="1" applyBorder="1" applyAlignment="1">
      <alignment vertical="center" wrapText="1"/>
    </xf>
    <xf numFmtId="49" fontId="6" fillId="32" borderId="30" xfId="55" applyNumberFormat="1" applyFont="1" applyFill="1" applyBorder="1" applyAlignment="1" applyProtection="1">
      <alignment horizontal="center" vertical="center" wrapText="1"/>
      <protection locked="0"/>
    </xf>
    <xf numFmtId="49" fontId="6" fillId="32" borderId="39" xfId="0" applyNumberFormat="1" applyFont="1" applyFill="1" applyBorder="1" applyAlignment="1" applyProtection="1">
      <alignment horizontal="left" vertical="center"/>
      <protection locked="0"/>
    </xf>
    <xf numFmtId="49" fontId="6" fillId="0" borderId="39" xfId="0" applyNumberFormat="1" applyFont="1" applyFill="1" applyBorder="1" applyAlignment="1">
      <alignment vertical="center" wrapText="1"/>
    </xf>
    <xf numFmtId="49" fontId="6" fillId="32" borderId="81" xfId="0" applyNumberFormat="1" applyFont="1" applyFill="1" applyBorder="1" applyAlignment="1" applyProtection="1">
      <alignment horizontal="left" vertical="center"/>
      <protection locked="0"/>
    </xf>
    <xf numFmtId="0" fontId="6" fillId="0" borderId="64" xfId="0" applyNumberFormat="1" applyFont="1" applyBorder="1" applyAlignment="1">
      <alignment horizontal="center" vertical="center" wrapText="1"/>
    </xf>
    <xf numFmtId="176" fontId="10" fillId="32" borderId="94" xfId="55" applyNumberFormat="1" applyFont="1" applyFill="1" applyBorder="1" applyAlignment="1" applyProtection="1">
      <alignment horizontal="center" vertical="center"/>
      <protection locked="0"/>
    </xf>
    <xf numFmtId="174" fontId="10" fillId="0" borderId="40" xfId="0" applyNumberFormat="1" applyFont="1" applyFill="1" applyBorder="1" applyAlignment="1">
      <alignment horizontal="center" vertical="center" wrapText="1"/>
    </xf>
    <xf numFmtId="0" fontId="30" fillId="0" borderId="26" xfId="54" applyFont="1" applyFill="1" applyBorder="1" applyAlignment="1">
      <alignment horizontal="center" vertical="center" wrapText="1"/>
      <protection/>
    </xf>
    <xf numFmtId="1" fontId="10" fillId="0" borderId="105" xfId="0" applyNumberFormat="1" applyFont="1" applyFill="1" applyBorder="1" applyAlignment="1" applyProtection="1">
      <alignment horizontal="center" vertical="center"/>
      <protection/>
    </xf>
    <xf numFmtId="174" fontId="6" fillId="0" borderId="105" xfId="0" applyNumberFormat="1" applyFont="1" applyFill="1" applyBorder="1" applyAlignment="1">
      <alignment horizontal="center" vertical="center" wrapText="1"/>
    </xf>
    <xf numFmtId="174" fontId="10" fillId="0" borderId="104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Fill="1" applyBorder="1" applyAlignment="1">
      <alignment horizontal="center" vertical="center" wrapText="1"/>
    </xf>
    <xf numFmtId="174" fontId="6" fillId="0" borderId="114" xfId="0" applyNumberFormat="1" applyFont="1" applyFill="1" applyBorder="1" applyAlignment="1">
      <alignment horizontal="center" vertical="center" wrapText="1"/>
    </xf>
    <xf numFmtId="174" fontId="10" fillId="32" borderId="105" xfId="0" applyNumberFormat="1" applyFont="1" applyFill="1" applyBorder="1" applyAlignment="1">
      <alignment horizontal="center" vertical="center" wrapText="1"/>
    </xf>
    <xf numFmtId="174" fontId="10" fillId="32" borderId="124" xfId="0" applyNumberFormat="1" applyFont="1" applyFill="1" applyBorder="1" applyAlignment="1">
      <alignment horizontal="center" vertical="center" wrapText="1"/>
    </xf>
    <xf numFmtId="174" fontId="10" fillId="32" borderId="134" xfId="0" applyNumberFormat="1" applyFont="1" applyFill="1" applyBorder="1" applyAlignment="1">
      <alignment horizontal="center" vertical="center" wrapText="1"/>
    </xf>
    <xf numFmtId="174" fontId="10" fillId="32" borderId="104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Border="1" applyAlignment="1">
      <alignment horizontal="center" vertical="center" wrapText="1"/>
    </xf>
    <xf numFmtId="0" fontId="30" fillId="0" borderId="30" xfId="54" applyFont="1" applyFill="1" applyBorder="1" applyAlignment="1">
      <alignment horizontal="center" vertical="center" wrapText="1"/>
      <protection/>
    </xf>
    <xf numFmtId="1" fontId="10" fillId="0" borderId="133" xfId="0" applyNumberFormat="1" applyFont="1" applyFill="1" applyBorder="1" applyAlignment="1">
      <alignment horizontal="center" vertical="center"/>
    </xf>
    <xf numFmtId="1" fontId="6" fillId="0" borderId="133" xfId="0" applyNumberFormat="1" applyFont="1" applyFill="1" applyBorder="1" applyAlignment="1">
      <alignment horizontal="center" vertical="center"/>
    </xf>
    <xf numFmtId="1" fontId="10" fillId="0" borderId="133" xfId="0" applyNumberFormat="1" applyFont="1" applyBorder="1" applyAlignment="1">
      <alignment horizontal="center" vertical="center"/>
    </xf>
    <xf numFmtId="1" fontId="10" fillId="32" borderId="133" xfId="0" applyNumberFormat="1" applyFont="1" applyFill="1" applyBorder="1" applyAlignment="1">
      <alignment horizontal="center" vertical="center"/>
    </xf>
    <xf numFmtId="1" fontId="10" fillId="32" borderId="125" xfId="0" applyNumberFormat="1" applyFont="1" applyFill="1" applyBorder="1" applyAlignment="1">
      <alignment horizontal="center" vertical="center"/>
    </xf>
    <xf numFmtId="1" fontId="10" fillId="32" borderId="135" xfId="0" applyNumberFormat="1" applyFont="1" applyFill="1" applyBorder="1" applyAlignment="1">
      <alignment horizontal="center" vertical="center"/>
    </xf>
    <xf numFmtId="1" fontId="10" fillId="32" borderId="136" xfId="0" applyNumberFormat="1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49" fontId="6" fillId="32" borderId="30" xfId="54" applyNumberFormat="1" applyFont="1" applyFill="1" applyBorder="1" applyAlignment="1">
      <alignment horizontal="right" vertical="center" wrapText="1"/>
      <protection/>
    </xf>
    <xf numFmtId="49" fontId="6" fillId="32" borderId="35" xfId="54" applyNumberFormat="1" applyFont="1" applyFill="1" applyBorder="1" applyAlignment="1">
      <alignment horizontal="right" vertical="center" wrapText="1"/>
      <protection/>
    </xf>
    <xf numFmtId="1" fontId="11" fillId="0" borderId="17" xfId="54" applyNumberFormat="1" applyFont="1" applyFill="1" applyBorder="1" applyAlignment="1">
      <alignment horizontal="center" vertical="center" wrapText="1"/>
      <protection/>
    </xf>
    <xf numFmtId="1" fontId="11" fillId="0" borderId="58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vertical="center" wrapText="1"/>
      <protection/>
    </xf>
    <xf numFmtId="1" fontId="23" fillId="0" borderId="23" xfId="54" applyNumberFormat="1" applyFont="1" applyFill="1" applyBorder="1" applyAlignment="1">
      <alignment horizontal="center" vertical="center" wrapText="1"/>
      <protection/>
    </xf>
    <xf numFmtId="0" fontId="46" fillId="0" borderId="9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176" fontId="10" fillId="0" borderId="31" xfId="0" applyNumberFormat="1" applyFont="1" applyFill="1" applyBorder="1" applyAlignment="1" applyProtection="1">
      <alignment horizontal="center" vertical="center"/>
      <protection/>
    </xf>
    <xf numFmtId="1" fontId="10" fillId="0" borderId="37" xfId="54" applyNumberFormat="1" applyFont="1" applyFill="1" applyBorder="1" applyAlignment="1">
      <alignment horizontal="center" vertical="center" wrapText="1"/>
      <protection/>
    </xf>
    <xf numFmtId="1" fontId="10" fillId="0" borderId="36" xfId="54" applyNumberFormat="1" applyFont="1" applyFill="1" applyBorder="1" applyAlignment="1" applyProtection="1">
      <alignment horizontal="center" vertical="center"/>
      <protection/>
    </xf>
    <xf numFmtId="1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18" xfId="54" applyNumberFormat="1" applyFont="1" applyFill="1" applyBorder="1" applyAlignment="1" applyProtection="1">
      <alignment horizontal="center" vertical="center"/>
      <protection/>
    </xf>
    <xf numFmtId="0" fontId="50" fillId="0" borderId="58" xfId="54" applyFont="1" applyFill="1" applyBorder="1" applyAlignment="1">
      <alignment horizontal="center" vertical="center" wrapText="1"/>
      <protection/>
    </xf>
    <xf numFmtId="0" fontId="6" fillId="0" borderId="13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1" fontId="10" fillId="32" borderId="94" xfId="55" applyNumberFormat="1" applyFont="1" applyFill="1" applyBorder="1" applyAlignment="1" applyProtection="1">
      <alignment horizontal="center" vertical="center"/>
      <protection locked="0"/>
    </xf>
    <xf numFmtId="175" fontId="10" fillId="0" borderId="0" xfId="54" applyNumberFormat="1" applyFont="1" applyFill="1" applyBorder="1" applyAlignment="1" applyProtection="1">
      <alignment vertical="center"/>
      <protection/>
    </xf>
    <xf numFmtId="176" fontId="2" fillId="0" borderId="0" xfId="54" applyNumberFormat="1" applyFont="1" applyFill="1" applyBorder="1" applyAlignment="1">
      <alignment horizontal="center" vertical="center" wrapText="1"/>
      <protection/>
    </xf>
    <xf numFmtId="175" fontId="10" fillId="0" borderId="18" xfId="54" applyNumberFormat="1" applyFont="1" applyFill="1" applyBorder="1" applyAlignment="1" applyProtection="1">
      <alignment vertical="center"/>
      <protection/>
    </xf>
    <xf numFmtId="176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18" xfId="54" applyNumberFormat="1" applyFont="1" applyFill="1" applyBorder="1" applyAlignment="1" applyProtection="1">
      <alignment vertical="center"/>
      <protection/>
    </xf>
    <xf numFmtId="1" fontId="10" fillId="0" borderId="16" xfId="54" applyNumberFormat="1" applyFont="1" applyFill="1" applyBorder="1" applyAlignment="1">
      <alignment horizontal="center" vertical="center" wrapText="1"/>
      <protection/>
    </xf>
    <xf numFmtId="1" fontId="10" fillId="0" borderId="19" xfId="54" applyNumberFormat="1" applyFont="1" applyFill="1" applyBorder="1" applyAlignment="1">
      <alignment horizontal="center" vertical="center" wrapText="1"/>
      <protection/>
    </xf>
    <xf numFmtId="0" fontId="93" fillId="0" borderId="14" xfId="54" applyFont="1" applyFill="1" applyBorder="1" applyAlignment="1">
      <alignment horizontal="center" vertical="center" wrapText="1"/>
      <protection/>
    </xf>
    <xf numFmtId="0" fontId="93" fillId="0" borderId="17" xfId="54" applyFont="1" applyFill="1" applyBorder="1" applyAlignment="1">
      <alignment horizontal="center" vertical="center" wrapText="1"/>
      <protection/>
    </xf>
    <xf numFmtId="0" fontId="93" fillId="0" borderId="10" xfId="54" applyFont="1" applyFill="1" applyBorder="1" applyAlignment="1">
      <alignment horizontal="center" vertical="center" wrapText="1"/>
      <protection/>
    </xf>
    <xf numFmtId="1" fontId="10" fillId="0" borderId="12" xfId="54" applyNumberFormat="1" applyFont="1" applyFill="1" applyBorder="1" applyAlignment="1">
      <alignment horizontal="center" vertical="center" wrapText="1"/>
      <protection/>
    </xf>
    <xf numFmtId="1" fontId="10" fillId="0" borderId="87" xfId="54" applyNumberFormat="1" applyFont="1" applyFill="1" applyBorder="1" applyAlignment="1" applyProtection="1">
      <alignment horizontal="center" vertical="center"/>
      <protection/>
    </xf>
    <xf numFmtId="1" fontId="93" fillId="0" borderId="43" xfId="54" applyNumberFormat="1" applyFont="1" applyFill="1" applyBorder="1" applyAlignment="1" applyProtection="1">
      <alignment horizontal="center" vertical="center"/>
      <protection/>
    </xf>
    <xf numFmtId="1" fontId="93" fillId="0" borderId="87" xfId="54" applyNumberFormat="1" applyFont="1" applyFill="1" applyBorder="1" applyAlignment="1" applyProtection="1">
      <alignment horizontal="center" vertical="center"/>
      <protection/>
    </xf>
    <xf numFmtId="0" fontId="93" fillId="0" borderId="21" xfId="0" applyFont="1" applyFill="1" applyBorder="1" applyAlignment="1">
      <alignment horizontal="center" vertical="center" wrapText="1"/>
    </xf>
    <xf numFmtId="1" fontId="93" fillId="0" borderId="54" xfId="0" applyNumberFormat="1" applyFont="1" applyFill="1" applyBorder="1" applyAlignment="1" applyProtection="1">
      <alignment horizontal="center" vertical="center"/>
      <protection/>
    </xf>
    <xf numFmtId="176" fontId="10" fillId="0" borderId="70" xfId="54" applyNumberFormat="1" applyFont="1" applyFill="1" applyBorder="1" applyAlignment="1" applyProtection="1">
      <alignment horizontal="center" vertical="center"/>
      <protection/>
    </xf>
    <xf numFmtId="176" fontId="10" fillId="0" borderId="10" xfId="54" applyNumberFormat="1" applyFont="1" applyFill="1" applyBorder="1" applyAlignment="1" applyProtection="1">
      <alignment horizontal="center" vertical="center"/>
      <protection/>
    </xf>
    <xf numFmtId="1" fontId="93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>
      <alignment horizontal="left" vertical="top" wrapText="1"/>
    </xf>
    <xf numFmtId="0" fontId="10" fillId="0" borderId="7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" fontId="93" fillId="0" borderId="141" xfId="0" applyNumberFormat="1" applyFont="1" applyFill="1" applyBorder="1" applyAlignment="1" applyProtection="1">
      <alignment horizontal="center" vertical="center"/>
      <protection/>
    </xf>
    <xf numFmtId="1" fontId="23" fillId="0" borderId="37" xfId="54" applyNumberFormat="1" applyFont="1" applyFill="1" applyBorder="1" applyAlignment="1">
      <alignment horizontal="center" vertical="center" wrapText="1"/>
      <protection/>
    </xf>
    <xf numFmtId="176" fontId="10" fillId="0" borderId="87" xfId="54" applyNumberFormat="1" applyFont="1" applyFill="1" applyBorder="1" applyAlignment="1">
      <alignment horizontal="center" vertical="center" wrapText="1"/>
      <protection/>
    </xf>
    <xf numFmtId="176" fontId="10" fillId="0" borderId="86" xfId="54" applyNumberFormat="1" applyFont="1" applyFill="1" applyBorder="1" applyAlignment="1">
      <alignment horizontal="center" vertical="center" wrapText="1"/>
      <protection/>
    </xf>
    <xf numFmtId="176" fontId="10" fillId="0" borderId="66" xfId="54" applyNumberFormat="1" applyFont="1" applyFill="1" applyBorder="1" applyAlignment="1">
      <alignment horizontal="center" vertical="center" wrapText="1"/>
      <protection/>
    </xf>
    <xf numFmtId="176" fontId="94" fillId="0" borderId="94" xfId="54" applyNumberFormat="1" applyFont="1" applyFill="1" applyBorder="1" applyAlignment="1">
      <alignment horizontal="center" vertical="center" wrapText="1"/>
      <protection/>
    </xf>
    <xf numFmtId="176" fontId="23" fillId="0" borderId="94" xfId="54" applyNumberFormat="1" applyFont="1" applyFill="1" applyBorder="1" applyAlignment="1">
      <alignment horizontal="center" vertical="center" wrapText="1"/>
      <protection/>
    </xf>
    <xf numFmtId="176" fontId="93" fillId="0" borderId="94" xfId="0" applyNumberFormat="1" applyFont="1" applyFill="1" applyBorder="1" applyAlignment="1" applyProtection="1">
      <alignment horizontal="center" vertical="center"/>
      <protection/>
    </xf>
    <xf numFmtId="176" fontId="93" fillId="0" borderId="43" xfId="0" applyNumberFormat="1" applyFont="1" applyFill="1" applyBorder="1" applyAlignment="1" applyProtection="1">
      <alignment horizontal="center" vertical="center"/>
      <protection/>
    </xf>
    <xf numFmtId="176" fontId="93" fillId="0" borderId="87" xfId="0" applyNumberFormat="1" applyFont="1" applyFill="1" applyBorder="1" applyAlignment="1" applyProtection="1">
      <alignment horizontal="center" vertical="center"/>
      <protection/>
    </xf>
    <xf numFmtId="176" fontId="93" fillId="0" borderId="86" xfId="0" applyNumberFormat="1" applyFont="1" applyFill="1" applyBorder="1" applyAlignment="1" applyProtection="1">
      <alignment horizontal="center" vertical="center"/>
      <protection/>
    </xf>
    <xf numFmtId="176" fontId="23" fillId="0" borderId="66" xfId="54" applyNumberFormat="1" applyFont="1" applyFill="1" applyBorder="1" applyAlignment="1">
      <alignment horizontal="center" vertical="center" wrapText="1"/>
      <protection/>
    </xf>
    <xf numFmtId="176" fontId="23" fillId="0" borderId="68" xfId="54" applyNumberFormat="1" applyFont="1" applyFill="1" applyBorder="1" applyAlignment="1">
      <alignment horizontal="center" vertical="center" wrapText="1"/>
      <protection/>
    </xf>
    <xf numFmtId="176" fontId="23" fillId="0" borderId="83" xfId="54" applyNumberFormat="1" applyFont="1" applyFill="1" applyBorder="1" applyAlignment="1">
      <alignment horizontal="center" vertical="center" wrapText="1"/>
      <protection/>
    </xf>
    <xf numFmtId="176" fontId="94" fillId="0" borderId="68" xfId="54" applyNumberFormat="1" applyFont="1" applyFill="1" applyBorder="1" applyAlignment="1">
      <alignment horizontal="center" vertical="center" wrapText="1"/>
      <protection/>
    </xf>
    <xf numFmtId="176" fontId="94" fillId="0" borderId="66" xfId="54" applyNumberFormat="1" applyFont="1" applyFill="1" applyBorder="1" applyAlignment="1">
      <alignment horizontal="center" vertical="center" wrapText="1"/>
      <protection/>
    </xf>
    <xf numFmtId="176" fontId="94" fillId="0" borderId="83" xfId="54" applyNumberFormat="1" applyFont="1" applyFill="1" applyBorder="1" applyAlignment="1">
      <alignment horizontal="center" vertical="center" wrapText="1"/>
      <protection/>
    </xf>
    <xf numFmtId="177" fontId="6" fillId="0" borderId="11" xfId="54" applyNumberFormat="1" applyFont="1" applyFill="1" applyBorder="1" applyAlignment="1" applyProtection="1">
      <alignment vertical="center"/>
      <protection/>
    </xf>
    <xf numFmtId="175" fontId="6" fillId="0" borderId="18" xfId="54" applyNumberFormat="1" applyFont="1" applyFill="1" applyBorder="1" applyAlignment="1" applyProtection="1">
      <alignment vertical="center"/>
      <protection/>
    </xf>
    <xf numFmtId="180" fontId="10" fillId="0" borderId="18" xfId="54" applyNumberFormat="1" applyFont="1" applyFill="1" applyBorder="1" applyAlignment="1" applyProtection="1">
      <alignment horizontal="center" vertical="center"/>
      <protection/>
    </xf>
    <xf numFmtId="176" fontId="93" fillId="0" borderId="86" xfId="54" applyNumberFormat="1" applyFont="1" applyFill="1" applyBorder="1" applyAlignment="1">
      <alignment horizontal="center" vertical="center" wrapText="1"/>
      <protection/>
    </xf>
    <xf numFmtId="180" fontId="10" fillId="0" borderId="0" xfId="54" applyNumberFormat="1" applyFont="1" applyFill="1" applyBorder="1" applyAlignment="1" applyProtection="1">
      <alignment vertical="center"/>
      <protection/>
    </xf>
    <xf numFmtId="1" fontId="10" fillId="0" borderId="39" xfId="0" applyNumberFormat="1" applyFont="1" applyFill="1" applyBorder="1" applyAlignment="1">
      <alignment horizontal="center" vertical="center"/>
    </xf>
    <xf numFmtId="177" fontId="6" fillId="0" borderId="40" xfId="54" applyNumberFormat="1" applyFont="1" applyFill="1" applyBorder="1" applyAlignment="1" applyProtection="1">
      <alignment horizontal="center" vertical="center"/>
      <protection/>
    </xf>
    <xf numFmtId="179" fontId="10" fillId="0" borderId="34" xfId="54" applyNumberFormat="1" applyFont="1" applyFill="1" applyBorder="1" applyAlignment="1" applyProtection="1">
      <alignment horizontal="center" vertical="center"/>
      <protection/>
    </xf>
    <xf numFmtId="0" fontId="93" fillId="0" borderId="32" xfId="54" applyFont="1" applyFill="1" applyBorder="1" applyAlignment="1">
      <alignment horizontal="center" vertical="center" wrapText="1"/>
      <protection/>
    </xf>
    <xf numFmtId="0" fontId="93" fillId="0" borderId="18" xfId="54" applyFont="1" applyFill="1" applyBorder="1" applyAlignment="1">
      <alignment horizontal="center" vertical="center" wrapText="1"/>
      <protection/>
    </xf>
    <xf numFmtId="0" fontId="93" fillId="0" borderId="19" xfId="54" applyFont="1" applyFill="1" applyBorder="1" applyAlignment="1">
      <alignment horizontal="center" vertical="center" wrapText="1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1" fontId="10" fillId="0" borderId="94" xfId="54" applyNumberFormat="1" applyFont="1" applyFill="1" applyBorder="1" applyAlignment="1" applyProtection="1">
      <alignment horizontal="center" vertical="center"/>
      <protection/>
    </xf>
    <xf numFmtId="176" fontId="93" fillId="0" borderId="94" xfId="54" applyNumberFormat="1" applyFont="1" applyFill="1" applyBorder="1" applyAlignment="1" applyProtection="1">
      <alignment horizontal="center" vertical="center"/>
      <protection/>
    </xf>
    <xf numFmtId="176" fontId="10" fillId="32" borderId="52" xfId="0" applyNumberFormat="1" applyFont="1" applyFill="1" applyBorder="1" applyAlignment="1" applyProtection="1">
      <alignment horizontal="center" vertical="center" wrapText="1"/>
      <protection hidden="1"/>
    </xf>
    <xf numFmtId="176" fontId="93" fillId="32" borderId="52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52" xfId="54" applyNumberFormat="1" applyFont="1" applyFill="1" applyBorder="1" applyAlignment="1">
      <alignment horizontal="center" vertical="center" wrapText="1"/>
      <protection/>
    </xf>
    <xf numFmtId="176" fontId="93" fillId="0" borderId="52" xfId="54" applyNumberFormat="1" applyFont="1" applyFill="1" applyBorder="1" applyAlignment="1">
      <alignment horizontal="center" vertical="center" wrapText="1"/>
      <protection/>
    </xf>
    <xf numFmtId="176" fontId="93" fillId="0" borderId="57" xfId="54" applyNumberFormat="1" applyFont="1" applyFill="1" applyBorder="1" applyAlignment="1">
      <alignment horizontal="center" vertical="center" wrapText="1"/>
      <protection/>
    </xf>
    <xf numFmtId="176" fontId="93" fillId="0" borderId="87" xfId="54" applyNumberFormat="1" applyFont="1" applyFill="1" applyBorder="1" applyAlignment="1">
      <alignment horizontal="center" vertical="center" wrapText="1"/>
      <protection/>
    </xf>
    <xf numFmtId="1" fontId="10" fillId="32" borderId="18" xfId="54" applyNumberFormat="1" applyFont="1" applyFill="1" applyBorder="1" applyAlignment="1">
      <alignment horizontal="center" vertical="center" wrapText="1"/>
      <protection/>
    </xf>
    <xf numFmtId="177" fontId="6" fillId="0" borderId="48" xfId="54" applyNumberFormat="1" applyFont="1" applyFill="1" applyBorder="1" applyAlignment="1" applyProtection="1">
      <alignment vertical="center"/>
      <protection/>
    </xf>
    <xf numFmtId="49" fontId="6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15" xfId="54" applyNumberFormat="1" applyFont="1" applyFill="1" applyBorder="1" applyAlignment="1" applyProtection="1">
      <alignment horizontal="right" vertical="center"/>
      <protection/>
    </xf>
    <xf numFmtId="177" fontId="10" fillId="0" borderId="15" xfId="54" applyNumberFormat="1" applyFont="1" applyFill="1" applyBorder="1" applyAlignment="1" applyProtection="1">
      <alignment horizontal="center" vertical="center"/>
      <protection/>
    </xf>
    <xf numFmtId="176" fontId="10" fillId="0" borderId="15" xfId="54" applyNumberFormat="1" applyFont="1" applyFill="1" applyBorder="1" applyAlignment="1" applyProtection="1">
      <alignment horizontal="center" vertical="center"/>
      <protection/>
    </xf>
    <xf numFmtId="176" fontId="10" fillId="0" borderId="16" xfId="54" applyNumberFormat="1" applyFont="1" applyFill="1" applyBorder="1" applyAlignment="1" applyProtection="1">
      <alignment horizontal="center" vertical="center"/>
      <protection/>
    </xf>
    <xf numFmtId="177" fontId="10" fillId="0" borderId="25" xfId="54" applyNumberFormat="1" applyFont="1" applyFill="1" applyBorder="1" applyAlignment="1" applyProtection="1">
      <alignment horizontal="right" vertical="center"/>
      <protection/>
    </xf>
    <xf numFmtId="49" fontId="10" fillId="0" borderId="29" xfId="54" applyNumberFormat="1" applyFont="1" applyFill="1" applyBorder="1" applyAlignment="1">
      <alignment vertical="center" wrapText="1"/>
      <protection/>
    </xf>
    <xf numFmtId="177" fontId="10" fillId="0" borderId="22" xfId="54" applyNumberFormat="1" applyFont="1" applyFill="1" applyBorder="1" applyAlignment="1" applyProtection="1">
      <alignment horizontal="right" vertical="center"/>
      <protection/>
    </xf>
    <xf numFmtId="177" fontId="10" fillId="0" borderId="25" xfId="54" applyNumberFormat="1" applyFont="1" applyFill="1" applyBorder="1" applyAlignment="1" applyProtection="1">
      <alignment horizontal="center" vertical="center"/>
      <protection/>
    </xf>
    <xf numFmtId="177" fontId="10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3" xfId="54" applyNumberFormat="1" applyFont="1" applyFill="1" applyBorder="1" applyAlignment="1">
      <alignment horizontal="center" vertical="center" wrapText="1"/>
      <protection/>
    </xf>
    <xf numFmtId="176" fontId="10" fillId="0" borderId="25" xfId="54" applyNumberFormat="1" applyFont="1" applyFill="1" applyBorder="1" applyAlignment="1" applyProtection="1">
      <alignment horizontal="center" vertical="center"/>
      <protection/>
    </xf>
    <xf numFmtId="176" fontId="10" fillId="0" borderId="14" xfId="54" applyNumberFormat="1" applyFont="1" applyFill="1" applyBorder="1" applyAlignment="1" applyProtection="1">
      <alignment horizontal="center" vertical="center"/>
      <protection/>
    </xf>
    <xf numFmtId="176" fontId="10" fillId="0" borderId="22" xfId="54" applyNumberFormat="1" applyFont="1" applyFill="1" applyBorder="1" applyAlignment="1" applyProtection="1">
      <alignment horizontal="center" vertical="center"/>
      <protection/>
    </xf>
    <xf numFmtId="175" fontId="10" fillId="0" borderId="87" xfId="54" applyNumberFormat="1" applyFont="1" applyFill="1" applyBorder="1" applyAlignment="1" applyProtection="1">
      <alignment horizontal="center" vertical="center"/>
      <protection/>
    </xf>
    <xf numFmtId="182" fontId="10" fillId="0" borderId="87" xfId="54" applyNumberFormat="1" applyFont="1" applyFill="1" applyBorder="1" applyAlignment="1" applyProtection="1">
      <alignment horizontal="center" vertical="center"/>
      <protection/>
    </xf>
    <xf numFmtId="175" fontId="93" fillId="0" borderId="87" xfId="54" applyNumberFormat="1" applyFont="1" applyFill="1" applyBorder="1" applyAlignment="1" applyProtection="1">
      <alignment horizontal="center" vertical="center"/>
      <protection/>
    </xf>
    <xf numFmtId="175" fontId="10" fillId="0" borderId="86" xfId="54" applyNumberFormat="1" applyFont="1" applyFill="1" applyBorder="1" applyAlignment="1" applyProtection="1">
      <alignment horizontal="center" vertical="center"/>
      <protection/>
    </xf>
    <xf numFmtId="49" fontId="6" fillId="0" borderId="16" xfId="54" applyNumberFormat="1" applyFont="1" applyFill="1" applyBorder="1" applyAlignment="1" applyProtection="1">
      <alignment horizontal="center" vertical="center"/>
      <protection/>
    </xf>
    <xf numFmtId="176" fontId="10" fillId="0" borderId="94" xfId="54" applyNumberFormat="1" applyFont="1" applyFill="1" applyBorder="1" applyAlignment="1">
      <alignment horizontal="center" vertical="center" wrapText="1"/>
      <protection/>
    </xf>
    <xf numFmtId="1" fontId="10" fillId="0" borderId="94" xfId="54" applyNumberFormat="1" applyFont="1" applyFill="1" applyBorder="1" applyAlignment="1">
      <alignment horizontal="center" vertical="center" wrapText="1"/>
      <protection/>
    </xf>
    <xf numFmtId="0" fontId="6" fillId="41" borderId="11" xfId="54" applyFont="1" applyFill="1" applyBorder="1" applyAlignment="1">
      <alignment horizontal="center" vertical="center" wrapText="1"/>
      <protection/>
    </xf>
    <xf numFmtId="49" fontId="6" fillId="32" borderId="29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25" xfId="54" applyNumberFormat="1" applyFont="1" applyFill="1" applyBorder="1" applyAlignment="1">
      <alignment horizontal="center" vertical="center" wrapText="1"/>
      <protection/>
    </xf>
    <xf numFmtId="0" fontId="6" fillId="32" borderId="15" xfId="0" applyFont="1" applyFill="1" applyBorder="1" applyAlignment="1" applyProtection="1">
      <alignment horizontal="center" vertical="center" wrapText="1"/>
      <protection locked="0"/>
    </xf>
    <xf numFmtId="187" fontId="6" fillId="32" borderId="15" xfId="0" applyNumberFormat="1" applyFont="1" applyFill="1" applyBorder="1" applyAlignment="1" applyProtection="1">
      <alignment horizontal="center" vertical="center"/>
      <protection locked="0"/>
    </xf>
    <xf numFmtId="187" fontId="6" fillId="32" borderId="22" xfId="0" applyNumberFormat="1" applyFont="1" applyFill="1" applyBorder="1" applyAlignment="1" applyProtection="1">
      <alignment horizontal="center" vertical="center"/>
      <protection locked="0"/>
    </xf>
    <xf numFmtId="176" fontId="10" fillId="32" borderId="59" xfId="55" applyNumberFormat="1" applyFont="1" applyFill="1" applyBorder="1" applyAlignment="1" applyProtection="1">
      <alignment horizontal="center" vertical="center"/>
      <protection locked="0"/>
    </xf>
    <xf numFmtId="0" fontId="10" fillId="32" borderId="59" xfId="0" applyFont="1" applyFill="1" applyBorder="1" applyAlignment="1">
      <alignment horizontal="center" vertical="center" wrapText="1"/>
    </xf>
    <xf numFmtId="174" fontId="10" fillId="32" borderId="14" xfId="0" applyNumberFormat="1" applyFont="1" applyFill="1" applyBorder="1" applyAlignment="1">
      <alignment horizontal="center" vertical="center" wrapText="1"/>
    </xf>
    <xf numFmtId="1" fontId="10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174" fontId="10" fillId="32" borderId="2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2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32" borderId="31" xfId="55" applyNumberFormat="1" applyFont="1" applyFill="1" applyBorder="1" applyAlignment="1" applyProtection="1">
      <alignment horizontal="center" vertical="center" wrapText="1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49" fontId="6" fillId="0" borderId="20" xfId="54" applyNumberFormat="1" applyFont="1" applyFill="1" applyBorder="1" applyAlignment="1">
      <alignment horizontal="center" vertical="center" wrapText="1"/>
      <protection/>
    </xf>
    <xf numFmtId="0" fontId="25" fillId="32" borderId="20" xfId="0" applyNumberFormat="1" applyFont="1" applyFill="1" applyBorder="1" applyAlignment="1" applyProtection="1">
      <alignment horizontal="center" vertical="center"/>
      <protection locked="0"/>
    </xf>
    <xf numFmtId="0" fontId="25" fillId="32" borderId="24" xfId="0" applyNumberFormat="1" applyFont="1" applyFill="1" applyBorder="1" applyAlignment="1" applyProtection="1">
      <alignment horizontal="center" vertical="center"/>
      <protection locked="0"/>
    </xf>
    <xf numFmtId="176" fontId="10" fillId="32" borderId="55" xfId="55" applyNumberFormat="1" applyFont="1" applyFill="1" applyBorder="1" applyAlignment="1" applyProtection="1">
      <alignment horizontal="center" vertical="center"/>
      <protection locked="0"/>
    </xf>
    <xf numFmtId="0" fontId="10" fillId="32" borderId="55" xfId="0" applyFont="1" applyFill="1" applyBorder="1" applyAlignment="1">
      <alignment horizontal="center" vertical="center" wrapText="1"/>
    </xf>
    <xf numFmtId="174" fontId="10" fillId="32" borderId="21" xfId="0" applyNumberFormat="1" applyFont="1" applyFill="1" applyBorder="1" applyAlignment="1">
      <alignment horizontal="center" vertical="center" wrapText="1"/>
    </xf>
    <xf numFmtId="187" fontId="10" fillId="32" borderId="20" xfId="0" applyNumberFormat="1" applyFont="1" applyFill="1" applyBorder="1" applyAlignment="1" applyProtection="1">
      <alignment horizontal="center" vertical="center"/>
      <protection locked="0"/>
    </xf>
    <xf numFmtId="174" fontId="10" fillId="32" borderId="24" xfId="0" applyNumberFormat="1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4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32" borderId="122" xfId="0" applyFont="1" applyFill="1" applyBorder="1" applyAlignment="1">
      <alignment horizontal="center" vertical="center" wrapText="1"/>
    </xf>
    <xf numFmtId="49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69" xfId="54" applyFont="1" applyFill="1" applyBorder="1" applyAlignment="1">
      <alignment horizontal="center" vertical="center" wrapText="1"/>
      <protection/>
    </xf>
    <xf numFmtId="49" fontId="10" fillId="41" borderId="18" xfId="0" applyNumberFormat="1" applyFont="1" applyFill="1" applyBorder="1" applyAlignment="1">
      <alignment horizontal="center" vertical="center" wrapText="1"/>
    </xf>
    <xf numFmtId="0" fontId="6" fillId="41" borderId="18" xfId="54" applyFont="1" applyFill="1" applyBorder="1" applyAlignment="1">
      <alignment horizontal="center" vertical="center" wrapText="1"/>
      <protection/>
    </xf>
    <xf numFmtId="0" fontId="6" fillId="41" borderId="18" xfId="0" applyNumberFormat="1" applyFont="1" applyFill="1" applyBorder="1" applyAlignment="1" applyProtection="1">
      <alignment horizontal="center" vertical="center"/>
      <protection/>
    </xf>
    <xf numFmtId="0" fontId="6" fillId="41" borderId="18" xfId="54" applyNumberFormat="1" applyFont="1" applyFill="1" applyBorder="1" applyAlignment="1" applyProtection="1">
      <alignment vertical="center"/>
      <protection/>
    </xf>
    <xf numFmtId="1" fontId="6" fillId="41" borderId="26" xfId="54" applyNumberFormat="1" applyFont="1" applyFill="1" applyBorder="1" applyAlignment="1">
      <alignment horizontal="center" vertical="center"/>
      <protection/>
    </xf>
    <xf numFmtId="0" fontId="6" fillId="41" borderId="18" xfId="0" applyFont="1" applyFill="1" applyBorder="1" applyAlignment="1">
      <alignment horizontal="center" vertical="center" wrapText="1"/>
    </xf>
    <xf numFmtId="0" fontId="6" fillId="41" borderId="42" xfId="54" applyFont="1" applyFill="1" applyBorder="1" applyAlignment="1">
      <alignment horizontal="center" vertical="center" wrapText="1"/>
      <protection/>
    </xf>
    <xf numFmtId="174" fontId="6" fillId="41" borderId="19" xfId="0" applyNumberFormat="1" applyFont="1" applyFill="1" applyBorder="1" applyAlignment="1">
      <alignment horizontal="center" vertical="center" wrapText="1"/>
    </xf>
    <xf numFmtId="49" fontId="10" fillId="41" borderId="29" xfId="0" applyNumberFormat="1" applyFont="1" applyFill="1" applyBorder="1" applyAlignment="1" applyProtection="1">
      <alignment horizontal="center" vertical="center"/>
      <protection/>
    </xf>
    <xf numFmtId="49" fontId="35" fillId="41" borderId="15" xfId="0" applyNumberFormat="1" applyFont="1" applyFill="1" applyBorder="1" applyAlignment="1">
      <alignment horizontal="center" vertical="center" wrapText="1"/>
    </xf>
    <xf numFmtId="49" fontId="10" fillId="41" borderId="15" xfId="0" applyNumberFormat="1" applyFont="1" applyFill="1" applyBorder="1" applyAlignment="1">
      <alignment horizontal="center" vertical="center" wrapText="1"/>
    </xf>
    <xf numFmtId="0" fontId="6" fillId="41" borderId="15" xfId="54" applyFont="1" applyFill="1" applyBorder="1" applyAlignment="1">
      <alignment horizontal="center" vertical="center" wrapText="1"/>
      <protection/>
    </xf>
    <xf numFmtId="0" fontId="6" fillId="41" borderId="15" xfId="0" applyNumberFormat="1" applyFont="1" applyFill="1" applyBorder="1" applyAlignment="1" applyProtection="1">
      <alignment horizontal="center" vertical="center"/>
      <protection/>
    </xf>
    <xf numFmtId="0" fontId="6" fillId="41" borderId="15" xfId="54" applyNumberFormat="1" applyFont="1" applyFill="1" applyBorder="1" applyAlignment="1" applyProtection="1">
      <alignment vertical="center"/>
      <protection/>
    </xf>
    <xf numFmtId="0" fontId="6" fillId="0" borderId="67" xfId="54" applyFont="1" applyFill="1" applyBorder="1" applyAlignment="1">
      <alignment horizontal="center" vertical="center" wrapText="1"/>
      <protection/>
    </xf>
    <xf numFmtId="49" fontId="6" fillId="41" borderId="30" xfId="0" applyNumberFormat="1" applyFont="1" applyFill="1" applyBorder="1" applyAlignment="1" applyProtection="1">
      <alignment horizontal="center" vertical="center"/>
      <protection/>
    </xf>
    <xf numFmtId="49" fontId="6" fillId="41" borderId="31" xfId="0" applyNumberFormat="1" applyFont="1" applyFill="1" applyBorder="1" applyAlignment="1" applyProtection="1">
      <alignment horizontal="center" vertical="center"/>
      <protection/>
    </xf>
    <xf numFmtId="1" fontId="6" fillId="41" borderId="28" xfId="54" applyNumberFormat="1" applyFont="1" applyFill="1" applyBorder="1" applyAlignment="1">
      <alignment horizontal="center" vertical="center"/>
      <protection/>
    </xf>
    <xf numFmtId="49" fontId="10" fillId="41" borderId="20" xfId="0" applyNumberFormat="1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6" fillId="41" borderId="49" xfId="54" applyFont="1" applyFill="1" applyBorder="1" applyAlignment="1">
      <alignment horizontal="center" vertical="center" wrapText="1"/>
      <protection/>
    </xf>
    <xf numFmtId="174" fontId="6" fillId="41" borderId="27" xfId="0" applyNumberFormat="1" applyFont="1" applyFill="1" applyBorder="1" applyAlignment="1">
      <alignment horizontal="center" vertical="center" wrapText="1"/>
    </xf>
    <xf numFmtId="0" fontId="6" fillId="41" borderId="20" xfId="54" applyFont="1" applyFill="1" applyBorder="1" applyAlignment="1">
      <alignment horizontal="center" vertical="center" wrapText="1"/>
      <protection/>
    </xf>
    <xf numFmtId="0" fontId="6" fillId="41" borderId="20" xfId="0" applyNumberFormat="1" applyFont="1" applyFill="1" applyBorder="1" applyAlignment="1" applyProtection="1">
      <alignment horizontal="center" vertical="center"/>
      <protection/>
    </xf>
    <xf numFmtId="0" fontId="6" fillId="41" borderId="20" xfId="54" applyNumberFormat="1" applyFont="1" applyFill="1" applyBorder="1" applyAlignment="1" applyProtection="1">
      <alignment vertical="center"/>
      <protection/>
    </xf>
    <xf numFmtId="0" fontId="10" fillId="41" borderId="25" xfId="0" applyFont="1" applyFill="1" applyBorder="1" applyAlignment="1">
      <alignment horizontal="center" vertical="center" wrapText="1"/>
    </xf>
    <xf numFmtId="49" fontId="10" fillId="41" borderId="29" xfId="54" applyNumberFormat="1" applyFont="1" applyFill="1" applyBorder="1" applyAlignment="1">
      <alignment horizontal="left" vertical="center" wrapText="1"/>
      <protection/>
    </xf>
    <xf numFmtId="49" fontId="6" fillId="41" borderId="30" xfId="54" applyNumberFormat="1" applyFont="1" applyFill="1" applyBorder="1" applyAlignment="1">
      <alignment horizontal="left" vertical="center" wrapText="1"/>
      <protection/>
    </xf>
    <xf numFmtId="49" fontId="6" fillId="41" borderId="31" xfId="54" applyNumberFormat="1" applyFont="1" applyFill="1" applyBorder="1" applyAlignment="1">
      <alignment horizontal="left" vertical="center" wrapText="1"/>
      <protection/>
    </xf>
    <xf numFmtId="174" fontId="10" fillId="41" borderId="16" xfId="0" applyNumberFormat="1" applyFont="1" applyFill="1" applyBorder="1" applyAlignment="1" applyProtection="1">
      <alignment horizontal="center" vertical="center" wrapText="1"/>
      <protection/>
    </xf>
    <xf numFmtId="174" fontId="10" fillId="41" borderId="19" xfId="0" applyNumberFormat="1" applyFont="1" applyFill="1" applyBorder="1" applyAlignment="1" applyProtection="1">
      <alignment horizontal="center" vertical="center" wrapText="1"/>
      <protection/>
    </xf>
    <xf numFmtId="174" fontId="10" fillId="41" borderId="27" xfId="0" applyNumberFormat="1" applyFont="1" applyFill="1" applyBorder="1" applyAlignment="1" applyProtection="1">
      <alignment horizontal="center" vertical="center" wrapText="1"/>
      <protection/>
    </xf>
    <xf numFmtId="0" fontId="6" fillId="41" borderId="26" xfId="0" applyFont="1" applyFill="1" applyBorder="1" applyAlignment="1">
      <alignment horizontal="center" vertical="center" wrapText="1"/>
    </xf>
    <xf numFmtId="0" fontId="6" fillId="41" borderId="28" xfId="0" applyFont="1" applyFill="1" applyBorder="1" applyAlignment="1">
      <alignment horizontal="center" vertical="center" wrapText="1"/>
    </xf>
    <xf numFmtId="176" fontId="10" fillId="41" borderId="29" xfId="0" applyNumberFormat="1" applyFont="1" applyFill="1" applyBorder="1" applyAlignment="1" applyProtection="1">
      <alignment horizontal="center" vertical="center"/>
      <protection/>
    </xf>
    <xf numFmtId="176" fontId="6" fillId="41" borderId="30" xfId="0" applyNumberFormat="1" applyFont="1" applyFill="1" applyBorder="1" applyAlignment="1" applyProtection="1">
      <alignment horizontal="center" vertical="center"/>
      <protection/>
    </xf>
    <xf numFmtId="176" fontId="6" fillId="41" borderId="31" xfId="0" applyNumberFormat="1" applyFont="1" applyFill="1" applyBorder="1" applyAlignment="1" applyProtection="1">
      <alignment horizontal="center" vertical="center"/>
      <protection/>
    </xf>
    <xf numFmtId="0" fontId="6" fillId="41" borderId="25" xfId="54" applyFont="1" applyFill="1" applyBorder="1" applyAlignment="1">
      <alignment horizontal="center" vertical="center" wrapText="1"/>
      <protection/>
    </xf>
    <xf numFmtId="0" fontId="6" fillId="41" borderId="26" xfId="54" applyFont="1" applyFill="1" applyBorder="1" applyAlignment="1">
      <alignment horizontal="center" vertical="center" wrapText="1"/>
      <protection/>
    </xf>
    <xf numFmtId="0" fontId="6" fillId="41" borderId="28" xfId="54" applyFont="1" applyFill="1" applyBorder="1" applyAlignment="1">
      <alignment horizontal="center" vertical="center" wrapText="1"/>
      <protection/>
    </xf>
    <xf numFmtId="0" fontId="6" fillId="41" borderId="16" xfId="54" applyFont="1" applyFill="1" applyBorder="1" applyAlignment="1">
      <alignment horizontal="center" vertical="center" wrapText="1"/>
      <protection/>
    </xf>
    <xf numFmtId="0" fontId="6" fillId="41" borderId="19" xfId="54" applyFont="1" applyFill="1" applyBorder="1" applyAlignment="1">
      <alignment horizontal="center" vertical="center" wrapText="1"/>
      <protection/>
    </xf>
    <xf numFmtId="0" fontId="6" fillId="41" borderId="27" xfId="54" applyFont="1" applyFill="1" applyBorder="1" applyAlignment="1">
      <alignment horizontal="center" vertical="center" wrapText="1"/>
      <protection/>
    </xf>
    <xf numFmtId="0" fontId="6" fillId="41" borderId="25" xfId="0" applyNumberFormat="1" applyFont="1" applyFill="1" applyBorder="1" applyAlignment="1" applyProtection="1">
      <alignment horizontal="center" vertical="center"/>
      <protection/>
    </xf>
    <xf numFmtId="0" fontId="6" fillId="41" borderId="26" xfId="0" applyNumberFormat="1" applyFont="1" applyFill="1" applyBorder="1" applyAlignment="1" applyProtection="1">
      <alignment horizontal="center" vertical="center"/>
      <protection/>
    </xf>
    <xf numFmtId="0" fontId="6" fillId="41" borderId="28" xfId="0" applyNumberFormat="1" applyFont="1" applyFill="1" applyBorder="1" applyAlignment="1" applyProtection="1">
      <alignment horizontal="center" vertical="center"/>
      <protection/>
    </xf>
    <xf numFmtId="0" fontId="6" fillId="41" borderId="16" xfId="0" applyNumberFormat="1" applyFont="1" applyFill="1" applyBorder="1" applyAlignment="1" applyProtection="1">
      <alignment horizontal="center" vertical="center"/>
      <protection/>
    </xf>
    <xf numFmtId="0" fontId="6" fillId="41" borderId="19" xfId="0" applyNumberFormat="1" applyFont="1" applyFill="1" applyBorder="1" applyAlignment="1" applyProtection="1">
      <alignment horizontal="center" vertical="center"/>
      <protection/>
    </xf>
    <xf numFmtId="0" fontId="6" fillId="41" borderId="27" xfId="0" applyNumberFormat="1" applyFont="1" applyFill="1" applyBorder="1" applyAlignment="1" applyProtection="1">
      <alignment horizontal="center" vertical="center"/>
      <protection/>
    </xf>
    <xf numFmtId="177" fontId="10" fillId="0" borderId="83" xfId="54" applyNumberFormat="1" applyFont="1" applyFill="1" applyBorder="1" applyAlignment="1" applyProtection="1">
      <alignment horizontal="left" vertical="center"/>
      <protection/>
    </xf>
    <xf numFmtId="1" fontId="10" fillId="41" borderId="91" xfId="0" applyNumberFormat="1" applyFont="1" applyFill="1" applyBorder="1" applyAlignment="1" applyProtection="1">
      <alignment horizontal="center" vertical="center"/>
      <protection/>
    </xf>
    <xf numFmtId="1" fontId="10" fillId="41" borderId="14" xfId="0" applyNumberFormat="1" applyFont="1" applyFill="1" applyBorder="1" applyAlignment="1" applyProtection="1">
      <alignment horizontal="center" vertical="center"/>
      <protection/>
    </xf>
    <xf numFmtId="1" fontId="10" fillId="41" borderId="15" xfId="0" applyNumberFormat="1" applyFont="1" applyFill="1" applyBorder="1" applyAlignment="1" applyProtection="1">
      <alignment horizontal="center" vertical="center"/>
      <protection/>
    </xf>
    <xf numFmtId="1" fontId="10" fillId="41" borderId="16" xfId="0" applyNumberFormat="1" applyFont="1" applyFill="1" applyBorder="1" applyAlignment="1" applyProtection="1">
      <alignment horizontal="center" vertical="center"/>
      <protection/>
    </xf>
    <xf numFmtId="176" fontId="10" fillId="42" borderId="80" xfId="54" applyNumberFormat="1" applyFont="1" applyFill="1" applyBorder="1" applyAlignment="1" applyProtection="1">
      <alignment horizontal="center" vertical="center"/>
      <protection/>
    </xf>
    <xf numFmtId="1" fontId="10" fillId="42" borderId="80" xfId="54" applyNumberFormat="1" applyFont="1" applyFill="1" applyBorder="1" applyAlignment="1" applyProtection="1">
      <alignment horizontal="center" vertical="center"/>
      <protection/>
    </xf>
    <xf numFmtId="1" fontId="10" fillId="42" borderId="88" xfId="54" applyNumberFormat="1" applyFont="1" applyFill="1" applyBorder="1" applyAlignment="1">
      <alignment horizontal="center" vertical="center" wrapText="1"/>
      <protection/>
    </xf>
    <xf numFmtId="1" fontId="10" fillId="42" borderId="92" xfId="54" applyNumberFormat="1" applyFont="1" applyFill="1" applyBorder="1" applyAlignment="1">
      <alignment horizontal="center" vertical="center" wrapText="1"/>
      <protection/>
    </xf>
    <xf numFmtId="1" fontId="10" fillId="42" borderId="67" xfId="54" applyNumberFormat="1" applyFont="1" applyFill="1" applyBorder="1" applyAlignment="1">
      <alignment horizontal="center" vertical="center" wrapText="1"/>
      <protection/>
    </xf>
    <xf numFmtId="1" fontId="10" fillId="42" borderId="52" xfId="54" applyNumberFormat="1" applyFont="1" applyFill="1" applyBorder="1" applyAlignment="1">
      <alignment horizontal="center" vertical="center" wrapText="1"/>
      <protection/>
    </xf>
    <xf numFmtId="1" fontId="10" fillId="42" borderId="68" xfId="54" applyNumberFormat="1" applyFont="1" applyFill="1" applyBorder="1" applyAlignment="1">
      <alignment horizontal="center" vertical="center" wrapText="1"/>
      <protection/>
    </xf>
    <xf numFmtId="1" fontId="10" fillId="42" borderId="56" xfId="54" applyNumberFormat="1" applyFont="1" applyFill="1" applyBorder="1" applyAlignment="1">
      <alignment horizontal="center" vertical="center" wrapText="1"/>
      <protection/>
    </xf>
    <xf numFmtId="1" fontId="10" fillId="42" borderId="53" xfId="54" applyNumberFormat="1" applyFont="1" applyFill="1" applyBorder="1" applyAlignment="1">
      <alignment horizontal="center" vertical="center" wrapText="1"/>
      <protection/>
    </xf>
    <xf numFmtId="1" fontId="10" fillId="42" borderId="57" xfId="54" applyNumberFormat="1" applyFont="1" applyFill="1" applyBorder="1" applyAlignment="1">
      <alignment horizontal="center" vertical="center" wrapText="1"/>
      <protection/>
    </xf>
    <xf numFmtId="1" fontId="10" fillId="42" borderId="74" xfId="54" applyNumberFormat="1" applyFont="1" applyFill="1" applyBorder="1" applyAlignment="1">
      <alignment horizontal="center" vertical="center" wrapText="1"/>
      <protection/>
    </xf>
    <xf numFmtId="1" fontId="10" fillId="42" borderId="75" xfId="54" applyNumberFormat="1" applyFont="1" applyFill="1" applyBorder="1" applyAlignment="1">
      <alignment horizontal="center" vertical="center" wrapText="1"/>
      <protection/>
    </xf>
    <xf numFmtId="1" fontId="10" fillId="42" borderId="89" xfId="54" applyNumberFormat="1" applyFont="1" applyFill="1" applyBorder="1" applyAlignment="1">
      <alignment horizontal="center" vertical="center" wrapText="1"/>
      <protection/>
    </xf>
    <xf numFmtId="1" fontId="10" fillId="42" borderId="76" xfId="54" applyNumberFormat="1" applyFont="1" applyFill="1" applyBorder="1" applyAlignment="1">
      <alignment horizontal="center" vertical="center" wrapText="1"/>
      <protection/>
    </xf>
    <xf numFmtId="1" fontId="10" fillId="42" borderId="90" xfId="54" applyNumberFormat="1" applyFont="1" applyFill="1" applyBorder="1" applyAlignment="1">
      <alignment horizontal="center" vertical="center" wrapText="1"/>
      <protection/>
    </xf>
    <xf numFmtId="49" fontId="93" fillId="42" borderId="52" xfId="0" applyNumberFormat="1" applyFont="1" applyFill="1" applyBorder="1" applyAlignment="1">
      <alignment horizontal="center" vertical="center" wrapText="1"/>
    </xf>
    <xf numFmtId="49" fontId="93" fillId="42" borderId="68" xfId="0" applyNumberFormat="1" applyFont="1" applyFill="1" applyBorder="1" applyAlignment="1">
      <alignment horizontal="center" vertical="center" wrapText="1"/>
    </xf>
    <xf numFmtId="49" fontId="93" fillId="42" borderId="56" xfId="0" applyNumberFormat="1" applyFont="1" applyFill="1" applyBorder="1" applyAlignment="1">
      <alignment horizontal="center" vertical="center" wrapText="1"/>
    </xf>
    <xf numFmtId="49" fontId="93" fillId="42" borderId="53" xfId="0" applyNumberFormat="1" applyFont="1" applyFill="1" applyBorder="1" applyAlignment="1">
      <alignment horizontal="center" vertical="center" wrapText="1"/>
    </xf>
    <xf numFmtId="49" fontId="93" fillId="42" borderId="57" xfId="0" applyNumberFormat="1" applyFont="1" applyFill="1" applyBorder="1" applyAlignment="1">
      <alignment horizontal="center" vertical="center" wrapText="1"/>
    </xf>
    <xf numFmtId="49" fontId="10" fillId="42" borderId="56" xfId="0" applyNumberFormat="1" applyFont="1" applyFill="1" applyBorder="1" applyAlignment="1">
      <alignment horizontal="center" vertical="center" wrapText="1"/>
    </xf>
    <xf numFmtId="177" fontId="10" fillId="42" borderId="49" xfId="0" applyNumberFormat="1" applyFont="1" applyFill="1" applyBorder="1" applyAlignment="1">
      <alignment horizontal="center" vertical="center"/>
    </xf>
    <xf numFmtId="177" fontId="10" fillId="42" borderId="50" xfId="0" applyNumberFormat="1" applyFont="1" applyFill="1" applyBorder="1" applyAlignment="1">
      <alignment horizontal="center" vertical="center"/>
    </xf>
    <xf numFmtId="177" fontId="10" fillId="42" borderId="79" xfId="0" applyNumberFormat="1" applyFont="1" applyFill="1" applyBorder="1" applyAlignment="1">
      <alignment horizontal="center" vertical="center"/>
    </xf>
    <xf numFmtId="177" fontId="10" fillId="42" borderId="51" xfId="0" applyNumberFormat="1" applyFont="1" applyFill="1" applyBorder="1" applyAlignment="1">
      <alignment horizontal="center" vertical="center"/>
    </xf>
    <xf numFmtId="177" fontId="10" fillId="42" borderId="142" xfId="0" applyNumberFormat="1" applyFont="1" applyFill="1" applyBorder="1" applyAlignment="1">
      <alignment horizontal="center" vertical="center"/>
    </xf>
    <xf numFmtId="0" fontId="10" fillId="42" borderId="94" xfId="54" applyFont="1" applyFill="1" applyBorder="1" applyAlignment="1">
      <alignment horizontal="center" vertical="center" wrapText="1"/>
      <protection/>
    </xf>
    <xf numFmtId="0" fontId="10" fillId="42" borderId="87" xfId="54" applyFont="1" applyFill="1" applyBorder="1" applyAlignment="1">
      <alignment horizontal="center" vertical="center" wrapText="1"/>
      <protection/>
    </xf>
    <xf numFmtId="176" fontId="10" fillId="42" borderId="78" xfId="54" applyNumberFormat="1" applyFont="1" applyFill="1" applyBorder="1" applyAlignment="1" applyProtection="1">
      <alignment horizontal="center" vertical="center"/>
      <protection/>
    </xf>
    <xf numFmtId="1" fontId="10" fillId="42" borderId="78" xfId="54" applyNumberFormat="1" applyFont="1" applyFill="1" applyBorder="1" applyAlignment="1" applyProtection="1">
      <alignment horizontal="center" vertical="center"/>
      <protection/>
    </xf>
    <xf numFmtId="177" fontId="10" fillId="42" borderId="43" xfId="54" applyNumberFormat="1" applyFont="1" applyFill="1" applyBorder="1" applyAlignment="1" applyProtection="1">
      <alignment horizontal="center" vertical="center"/>
      <protection/>
    </xf>
    <xf numFmtId="177" fontId="10" fillId="42" borderId="52" xfId="54" applyNumberFormat="1" applyFont="1" applyFill="1" applyBorder="1" applyAlignment="1" applyProtection="1">
      <alignment horizontal="center" vertical="center"/>
      <protection/>
    </xf>
    <xf numFmtId="177" fontId="10" fillId="42" borderId="68" xfId="54" applyNumberFormat="1" applyFont="1" applyFill="1" applyBorder="1" applyAlignment="1" applyProtection="1">
      <alignment horizontal="center" vertical="center"/>
      <protection/>
    </xf>
    <xf numFmtId="177" fontId="10" fillId="42" borderId="53" xfId="54" applyNumberFormat="1" applyFont="1" applyFill="1" applyBorder="1" applyAlignment="1" applyProtection="1">
      <alignment horizontal="center" vertical="center"/>
      <protection/>
    </xf>
    <xf numFmtId="182" fontId="10" fillId="42" borderId="53" xfId="54" applyNumberFormat="1" applyFont="1" applyFill="1" applyBorder="1" applyAlignment="1" applyProtection="1">
      <alignment horizontal="center" vertical="center"/>
      <protection/>
    </xf>
    <xf numFmtId="1" fontId="10" fillId="42" borderId="52" xfId="54" applyNumberFormat="1" applyFont="1" applyFill="1" applyBorder="1" applyAlignment="1" applyProtection="1">
      <alignment horizontal="center" vertical="center"/>
      <protection/>
    </xf>
    <xf numFmtId="1" fontId="10" fillId="42" borderId="68" xfId="54" applyNumberFormat="1" applyFont="1" applyFill="1" applyBorder="1" applyAlignment="1" applyProtection="1">
      <alignment horizontal="center" vertical="center"/>
      <protection/>
    </xf>
    <xf numFmtId="1" fontId="10" fillId="42" borderId="53" xfId="54" applyNumberFormat="1" applyFont="1" applyFill="1" applyBorder="1" applyAlignment="1" applyProtection="1">
      <alignment horizontal="center" vertical="center"/>
      <protection/>
    </xf>
    <xf numFmtId="1" fontId="10" fillId="42" borderId="50" xfId="54" applyNumberFormat="1" applyFont="1" applyFill="1" applyBorder="1" applyAlignment="1">
      <alignment horizontal="center" vertical="center" wrapText="1"/>
      <protection/>
    </xf>
    <xf numFmtId="1" fontId="10" fillId="42" borderId="51" xfId="0" applyNumberFormat="1" applyFont="1" applyFill="1" applyBorder="1" applyAlignment="1">
      <alignment horizontal="center" vertical="center" wrapText="1"/>
    </xf>
    <xf numFmtId="1" fontId="10" fillId="42" borderId="49" xfId="0" applyNumberFormat="1" applyFont="1" applyFill="1" applyBorder="1" applyAlignment="1">
      <alignment horizontal="center" vertical="center" wrapText="1"/>
    </xf>
    <xf numFmtId="1" fontId="10" fillId="42" borderId="76" xfId="0" applyNumberFormat="1" applyFont="1" applyFill="1" applyBorder="1" applyAlignment="1">
      <alignment horizontal="center" vertical="center" wrapText="1"/>
    </xf>
    <xf numFmtId="1" fontId="10" fillId="42" borderId="74" xfId="0" applyNumberFormat="1" applyFont="1" applyFill="1" applyBorder="1" applyAlignment="1">
      <alignment horizontal="center" vertical="center" wrapText="1"/>
    </xf>
    <xf numFmtId="176" fontId="10" fillId="42" borderId="43" xfId="54" applyNumberFormat="1" applyFont="1" applyFill="1" applyBorder="1" applyAlignment="1" applyProtection="1">
      <alignment horizontal="center" vertical="center"/>
      <protection/>
    </xf>
    <xf numFmtId="1" fontId="10" fillId="42" borderId="43" xfId="54" applyNumberFormat="1" applyFont="1" applyFill="1" applyBorder="1" applyAlignment="1" applyProtection="1">
      <alignment horizontal="center" vertical="center"/>
      <protection/>
    </xf>
    <xf numFmtId="1" fontId="93" fillId="42" borderId="52" xfId="54" applyNumberFormat="1" applyFont="1" applyFill="1" applyBorder="1" applyAlignment="1">
      <alignment horizontal="center" vertical="center" wrapText="1"/>
      <protection/>
    </xf>
    <xf numFmtId="1" fontId="93" fillId="42" borderId="68" xfId="54" applyNumberFormat="1" applyFont="1" applyFill="1" applyBorder="1" applyAlignment="1">
      <alignment horizontal="center" vertical="center" wrapText="1"/>
      <protection/>
    </xf>
    <xf numFmtId="1" fontId="93" fillId="42" borderId="56" xfId="54" applyNumberFormat="1" applyFont="1" applyFill="1" applyBorder="1" applyAlignment="1">
      <alignment horizontal="center" vertical="center" wrapText="1"/>
      <protection/>
    </xf>
    <xf numFmtId="1" fontId="93" fillId="42" borderId="53" xfId="54" applyNumberFormat="1" applyFont="1" applyFill="1" applyBorder="1" applyAlignment="1">
      <alignment horizontal="center" vertical="center" wrapText="1"/>
      <protection/>
    </xf>
    <xf numFmtId="1" fontId="93" fillId="42" borderId="57" xfId="54" applyNumberFormat="1" applyFont="1" applyFill="1" applyBorder="1" applyAlignment="1">
      <alignment horizontal="center" vertical="center" wrapText="1"/>
      <protection/>
    </xf>
    <xf numFmtId="177" fontId="6" fillId="42" borderId="49" xfId="0" applyNumberFormat="1" applyFont="1" applyFill="1" applyBorder="1" applyAlignment="1">
      <alignment horizontal="center" vertical="center"/>
    </xf>
    <xf numFmtId="177" fontId="6" fillId="42" borderId="50" xfId="0" applyNumberFormat="1" applyFont="1" applyFill="1" applyBorder="1" applyAlignment="1">
      <alignment horizontal="center" vertical="center"/>
    </xf>
    <xf numFmtId="177" fontId="6" fillId="42" borderId="79" xfId="0" applyNumberFormat="1" applyFont="1" applyFill="1" applyBorder="1" applyAlignment="1">
      <alignment horizontal="center" vertical="center"/>
    </xf>
    <xf numFmtId="177" fontId="6" fillId="42" borderId="51" xfId="0" applyNumberFormat="1" applyFont="1" applyFill="1" applyBorder="1" applyAlignment="1">
      <alignment horizontal="center" vertical="center"/>
    </xf>
    <xf numFmtId="177" fontId="6" fillId="42" borderId="142" xfId="0" applyNumberFormat="1" applyFont="1" applyFill="1" applyBorder="1" applyAlignment="1">
      <alignment horizontal="center" vertical="center"/>
    </xf>
    <xf numFmtId="1" fontId="10" fillId="42" borderId="143" xfId="54" applyNumberFormat="1" applyFont="1" applyFill="1" applyBorder="1" applyAlignment="1">
      <alignment horizontal="center" vertical="center" wrapText="1"/>
      <protection/>
    </xf>
    <xf numFmtId="1" fontId="10" fillId="42" borderId="144" xfId="54" applyNumberFormat="1" applyFont="1" applyFill="1" applyBorder="1" applyAlignment="1">
      <alignment horizontal="center" vertical="center" wrapText="1"/>
      <protection/>
    </xf>
    <xf numFmtId="176" fontId="10" fillId="43" borderId="80" xfId="54" applyNumberFormat="1" applyFont="1" applyFill="1" applyBorder="1" applyAlignment="1" applyProtection="1">
      <alignment horizontal="center" vertical="center"/>
      <protection/>
    </xf>
    <xf numFmtId="1" fontId="10" fillId="43" borderId="80" xfId="54" applyNumberFormat="1" applyFont="1" applyFill="1" applyBorder="1" applyAlignment="1" applyProtection="1">
      <alignment horizontal="center" vertical="center"/>
      <protection/>
    </xf>
    <xf numFmtId="1" fontId="10" fillId="43" borderId="88" xfId="54" applyNumberFormat="1" applyFont="1" applyFill="1" applyBorder="1" applyAlignment="1">
      <alignment horizontal="center" vertical="center" wrapText="1"/>
      <protection/>
    </xf>
    <xf numFmtId="1" fontId="10" fillId="43" borderId="52" xfId="54" applyNumberFormat="1" applyFont="1" applyFill="1" applyBorder="1" applyAlignment="1">
      <alignment horizontal="center" vertical="center" wrapText="1"/>
      <protection/>
    </xf>
    <xf numFmtId="1" fontId="10" fillId="43" borderId="43" xfId="54" applyNumberFormat="1" applyFont="1" applyFill="1" applyBorder="1" applyAlignment="1">
      <alignment horizontal="center" vertical="center" wrapText="1"/>
      <protection/>
    </xf>
    <xf numFmtId="1" fontId="10" fillId="43" borderId="65" xfId="54" applyNumberFormat="1" applyFont="1" applyFill="1" applyBorder="1" applyAlignment="1">
      <alignment horizontal="center" vertical="center" wrapText="1"/>
      <protection/>
    </xf>
    <xf numFmtId="1" fontId="10" fillId="43" borderId="94" xfId="54" applyNumberFormat="1" applyFont="1" applyFill="1" applyBorder="1" applyAlignment="1">
      <alignment horizontal="center" vertical="center" wrapText="1"/>
      <protection/>
    </xf>
    <xf numFmtId="0" fontId="10" fillId="43" borderId="94" xfId="54" applyFont="1" applyFill="1" applyBorder="1" applyAlignment="1">
      <alignment horizontal="center" vertical="center" wrapText="1"/>
      <protection/>
    </xf>
    <xf numFmtId="0" fontId="10" fillId="43" borderId="87" xfId="54" applyFont="1" applyFill="1" applyBorder="1" applyAlignment="1">
      <alignment horizontal="center" vertical="center" wrapText="1"/>
      <protection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1" fontId="10" fillId="43" borderId="78" xfId="54" applyNumberFormat="1" applyFont="1" applyFill="1" applyBorder="1" applyAlignment="1" applyProtection="1">
      <alignment horizontal="center" vertical="center"/>
      <protection/>
    </xf>
    <xf numFmtId="175" fontId="10" fillId="43" borderId="43" xfId="54" applyNumberFormat="1" applyFont="1" applyFill="1" applyBorder="1" applyAlignment="1" applyProtection="1">
      <alignment horizontal="center" vertical="center"/>
      <protection/>
    </xf>
    <xf numFmtId="182" fontId="10" fillId="43" borderId="43" xfId="54" applyNumberFormat="1" applyFont="1" applyFill="1" applyBorder="1" applyAlignment="1" applyProtection="1">
      <alignment horizontal="center" vertical="center"/>
      <protection/>
    </xf>
    <xf numFmtId="175" fontId="93" fillId="43" borderId="43" xfId="54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8" fillId="0" borderId="0" xfId="53" applyFont="1" applyAlignment="1">
      <alignment horizontal="center"/>
      <protection/>
    </xf>
    <xf numFmtId="0" fontId="7" fillId="0" borderId="145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14" fillId="0" borderId="146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8" fillId="0" borderId="143" xfId="53" applyFont="1" applyBorder="1" applyAlignment="1">
      <alignment horizontal="center" vertical="center" wrapText="1"/>
      <protection/>
    </xf>
    <xf numFmtId="0" fontId="8" fillId="0" borderId="84" xfId="53" applyFont="1" applyBorder="1" applyAlignment="1">
      <alignment horizontal="center" vertical="center" wrapText="1"/>
      <protection/>
    </xf>
    <xf numFmtId="0" fontId="8" fillId="0" borderId="144" xfId="53" applyFont="1" applyBorder="1" applyAlignment="1">
      <alignment horizontal="center" vertical="center" wrapText="1"/>
      <protection/>
    </xf>
    <xf numFmtId="0" fontId="8" fillId="0" borderId="89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90" xfId="53" applyFont="1" applyBorder="1" applyAlignment="1">
      <alignment horizontal="center" vertical="center" wrapText="1"/>
      <protection/>
    </xf>
    <xf numFmtId="0" fontId="8" fillId="0" borderId="79" xfId="53" applyFont="1" applyBorder="1" applyAlignment="1">
      <alignment horizontal="center" vertical="center" wrapText="1"/>
      <protection/>
    </xf>
    <xf numFmtId="0" fontId="8" fillId="0" borderId="78" xfId="53" applyFont="1" applyBorder="1" applyAlignment="1">
      <alignment horizontal="center" vertical="center" wrapText="1"/>
      <protection/>
    </xf>
    <xf numFmtId="0" fontId="8" fillId="0" borderId="142" xfId="53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08" xfId="0" applyFont="1" applyFill="1" applyBorder="1" applyAlignment="1">
      <alignment horizontal="center" vertical="center" wrapText="1"/>
    </xf>
    <xf numFmtId="0" fontId="29" fillId="0" borderId="14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3" fontId="8" fillId="0" borderId="66" xfId="63" applyFont="1" applyBorder="1" applyAlignment="1">
      <alignment horizontal="center" vertical="center" wrapText="1"/>
    </xf>
    <xf numFmtId="43" fontId="8" fillId="0" borderId="84" xfId="63" applyFont="1" applyBorder="1" applyAlignment="1">
      <alignment horizontal="center" vertical="center" wrapText="1"/>
    </xf>
    <xf numFmtId="43" fontId="8" fillId="0" borderId="144" xfId="63" applyFont="1" applyBorder="1" applyAlignment="1">
      <alignment horizontal="center" vertical="center" wrapText="1"/>
    </xf>
    <xf numFmtId="43" fontId="8" fillId="0" borderId="81" xfId="63" applyFont="1" applyBorder="1" applyAlignment="1">
      <alignment horizontal="center" vertical="center" wrapText="1"/>
    </xf>
    <xf numFmtId="43" fontId="8" fillId="0" borderId="0" xfId="63" applyFont="1" applyBorder="1" applyAlignment="1">
      <alignment horizontal="center" vertical="center" wrapText="1"/>
    </xf>
    <xf numFmtId="43" fontId="8" fillId="0" borderId="90" xfId="63" applyFont="1" applyBorder="1" applyAlignment="1">
      <alignment horizontal="center" vertical="center" wrapText="1"/>
    </xf>
    <xf numFmtId="43" fontId="8" fillId="0" borderId="65" xfId="63" applyFont="1" applyBorder="1" applyAlignment="1">
      <alignment horizontal="center" vertical="center" wrapText="1"/>
    </xf>
    <xf numFmtId="43" fontId="8" fillId="0" borderId="78" xfId="63" applyFont="1" applyBorder="1" applyAlignment="1">
      <alignment horizontal="center" vertical="center" wrapText="1"/>
    </xf>
    <xf numFmtId="43" fontId="8" fillId="0" borderId="142" xfId="63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" fontId="7" fillId="0" borderId="89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90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wrapText="1"/>
    </xf>
    <xf numFmtId="0" fontId="8" fillId="0" borderId="18" xfId="53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wrapText="1"/>
    </xf>
    <xf numFmtId="0" fontId="8" fillId="0" borderId="20" xfId="53" applyFont="1" applyBorder="1" applyAlignment="1">
      <alignment horizontal="center" vertical="center" wrapText="1"/>
      <protection/>
    </xf>
    <xf numFmtId="0" fontId="14" fillId="0" borderId="27" xfId="0" applyFont="1" applyBorder="1" applyAlignment="1">
      <alignment wrapText="1"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5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8" xfId="0" applyFont="1" applyFill="1" applyBorder="1" applyAlignment="1">
      <alignment horizontal="center" vertical="center" wrapText="1"/>
    </xf>
    <xf numFmtId="0" fontId="29" fillId="0" borderId="149" xfId="0" applyFont="1" applyFill="1" applyBorder="1" applyAlignment="1">
      <alignment horizontal="center" vertical="center" wrapText="1"/>
    </xf>
    <xf numFmtId="0" fontId="29" fillId="0" borderId="150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center" vertical="center" wrapText="1"/>
    </xf>
    <xf numFmtId="0" fontId="29" fillId="0" borderId="99" xfId="0" applyFont="1" applyFill="1" applyBorder="1" applyAlignment="1">
      <alignment horizontal="center" vertical="center" wrapText="1"/>
    </xf>
    <xf numFmtId="0" fontId="29" fillId="0" borderId="15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66" xfId="53" applyFont="1" applyBorder="1" applyAlignment="1">
      <alignment horizontal="center" vertical="center" wrapText="1"/>
      <protection/>
    </xf>
    <xf numFmtId="0" fontId="7" fillId="0" borderId="81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6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29" fillId="0" borderId="154" xfId="0" applyFont="1" applyBorder="1" applyAlignment="1">
      <alignment horizontal="center" vertical="center" wrapText="1"/>
    </xf>
    <xf numFmtId="0" fontId="29" fillId="0" borderId="155" xfId="0" applyFont="1" applyBorder="1" applyAlignment="1">
      <alignment horizontal="center" vertical="center" wrapText="1"/>
    </xf>
    <xf numFmtId="0" fontId="29" fillId="0" borderId="156" xfId="0" applyFont="1" applyBorder="1" applyAlignment="1">
      <alignment horizontal="center" vertical="center" wrapText="1"/>
    </xf>
    <xf numFmtId="0" fontId="7" fillId="0" borderId="151" xfId="0" applyNumberFormat="1" applyFont="1" applyFill="1" applyBorder="1" applyAlignment="1">
      <alignment horizontal="center" vertical="center" wrapText="1"/>
    </xf>
    <xf numFmtId="0" fontId="7" fillId="0" borderId="84" xfId="0" applyFont="1" applyBorder="1" applyAlignment="1">
      <alignment wrapText="1"/>
    </xf>
    <xf numFmtId="0" fontId="7" fillId="0" borderId="144" xfId="0" applyFont="1" applyBorder="1" applyAlignment="1">
      <alignment wrapText="1"/>
    </xf>
    <xf numFmtId="0" fontId="7" fillId="0" borderId="8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0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8" xfId="0" applyFont="1" applyBorder="1" applyAlignment="1">
      <alignment wrapText="1"/>
    </xf>
    <xf numFmtId="0" fontId="7" fillId="0" borderId="142" xfId="0" applyFont="1" applyBorder="1" applyAlignment="1">
      <alignment wrapText="1"/>
    </xf>
    <xf numFmtId="0" fontId="14" fillId="0" borderId="99" xfId="0" applyFont="1" applyFill="1" applyBorder="1" applyAlignment="1">
      <alignment horizontal="center" vertical="center" wrapText="1"/>
    </xf>
    <xf numFmtId="0" fontId="14" fillId="0" borderId="152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48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7" fillId="0" borderId="157" xfId="0" applyFont="1" applyBorder="1" applyAlignment="1">
      <alignment horizontal="center" vertical="center" wrapText="1"/>
    </xf>
    <xf numFmtId="0" fontId="14" fillId="0" borderId="15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54" xfId="0" applyFont="1" applyBorder="1" applyAlignment="1">
      <alignment horizontal="center" vertical="center" wrapText="1"/>
    </xf>
    <xf numFmtId="1" fontId="7" fillId="0" borderId="153" xfId="0" applyNumberFormat="1" applyFont="1" applyBorder="1" applyAlignment="1">
      <alignment horizontal="center" vertical="center" wrapText="1"/>
    </xf>
    <xf numFmtId="1" fontId="14" fillId="0" borderId="154" xfId="0" applyNumberFormat="1" applyFont="1" applyBorder="1" applyAlignment="1">
      <alignment horizontal="center" vertical="center" wrapText="1"/>
    </xf>
    <xf numFmtId="1" fontId="14" fillId="0" borderId="155" xfId="0" applyNumberFormat="1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14" fillId="0" borderId="152" xfId="0" applyFont="1" applyBorder="1" applyAlignment="1">
      <alignment horizontal="center" vertical="center" wrapText="1"/>
    </xf>
    <xf numFmtId="0" fontId="14" fillId="0" borderId="149" xfId="0" applyFont="1" applyFill="1" applyBorder="1" applyAlignment="1">
      <alignment horizontal="center" vertical="center" wrapText="1"/>
    </xf>
    <xf numFmtId="0" fontId="14" fillId="0" borderId="159" xfId="0" applyFont="1" applyFill="1" applyBorder="1" applyAlignment="1">
      <alignment horizontal="center" vertical="center" wrapText="1"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49" fontId="7" fillId="0" borderId="55" xfId="53" applyNumberFormat="1" applyFont="1" applyBorder="1" applyAlignment="1">
      <alignment horizontal="left" vertical="center" wrapText="1"/>
      <protection/>
    </xf>
    <xf numFmtId="0" fontId="0" fillId="0" borderId="6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4" fillId="0" borderId="7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142" xfId="0" applyFont="1" applyBorder="1" applyAlignment="1">
      <alignment horizontal="center" vertical="center" wrapText="1"/>
    </xf>
    <xf numFmtId="0" fontId="8" fillId="0" borderId="64" xfId="53" applyFont="1" applyFill="1" applyBorder="1" applyAlignment="1">
      <alignment horizontal="center" vertical="center" wrapText="1"/>
      <protection/>
    </xf>
    <xf numFmtId="0" fontId="7" fillId="0" borderId="6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9" fillId="0" borderId="146" xfId="0" applyFont="1" applyFill="1" applyBorder="1" applyAlignment="1">
      <alignment horizontal="center" vertical="center" wrapText="1"/>
    </xf>
    <xf numFmtId="0" fontId="8" fillId="0" borderId="23" xfId="53" applyFont="1" applyFill="1" applyBorder="1" applyAlignment="1">
      <alignment horizontal="center" vertical="center" wrapText="1"/>
      <protection/>
    </xf>
    <xf numFmtId="0" fontId="7" fillId="0" borderId="160" xfId="0" applyFont="1" applyBorder="1" applyAlignment="1">
      <alignment horizontal="center" vertical="center" wrapText="1"/>
    </xf>
    <xf numFmtId="0" fontId="14" fillId="0" borderId="14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7" fillId="0" borderId="46" xfId="53" applyNumberFormat="1" applyFont="1" applyBorder="1" applyAlignment="1">
      <alignment horizontal="left" vertical="center" wrapText="1"/>
      <protection/>
    </xf>
    <xf numFmtId="0" fontId="0" fillId="0" borderId="71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7" fillId="0" borderId="81" xfId="53" applyNumberFormat="1" applyFont="1" applyBorder="1" applyAlignment="1" applyProtection="1">
      <alignment horizontal="left" vertical="center" wrapText="1"/>
      <protection locked="0"/>
    </xf>
    <xf numFmtId="49" fontId="7" fillId="0" borderId="0" xfId="53" applyNumberFormat="1" applyFont="1" applyBorder="1" applyAlignment="1" applyProtection="1">
      <alignment horizontal="left" vertical="center" wrapText="1"/>
      <protection locked="0"/>
    </xf>
    <xf numFmtId="49" fontId="7" fillId="0" borderId="90" xfId="53" applyNumberFormat="1" applyFont="1" applyBorder="1" applyAlignment="1" applyProtection="1">
      <alignment horizontal="left" vertical="center" wrapText="1"/>
      <protection locked="0"/>
    </xf>
    <xf numFmtId="49" fontId="7" fillId="0" borderId="34" xfId="53" applyNumberFormat="1" applyFont="1" applyBorder="1" applyAlignment="1" applyProtection="1">
      <alignment horizontal="left" vertical="center" wrapText="1"/>
      <protection locked="0"/>
    </xf>
    <xf numFmtId="49" fontId="7" fillId="0" borderId="61" xfId="53" applyNumberFormat="1" applyFont="1" applyBorder="1" applyAlignment="1" applyProtection="1">
      <alignment horizontal="left" vertical="center" wrapText="1"/>
      <protection locked="0"/>
    </xf>
    <xf numFmtId="49" fontId="7" fillId="0" borderId="40" xfId="53" applyNumberFormat="1" applyFont="1" applyBorder="1" applyAlignment="1" applyProtection="1">
      <alignment horizontal="left" vertical="center" wrapText="1"/>
      <protection locked="0"/>
    </xf>
    <xf numFmtId="176" fontId="10" fillId="32" borderId="65" xfId="54" applyNumberFormat="1" applyFont="1" applyFill="1" applyBorder="1" applyAlignment="1" applyProtection="1">
      <alignment horizontal="center" vertical="center"/>
      <protection/>
    </xf>
    <xf numFmtId="176" fontId="10" fillId="32" borderId="78" xfId="54" applyNumberFormat="1" applyFont="1" applyFill="1" applyBorder="1" applyAlignment="1" applyProtection="1">
      <alignment horizontal="center" vertical="center"/>
      <protection/>
    </xf>
    <xf numFmtId="0" fontId="10" fillId="32" borderId="77" xfId="54" applyNumberFormat="1" applyFont="1" applyFill="1" applyBorder="1" applyAlignment="1" applyProtection="1">
      <alignment horizontal="center" vertical="center"/>
      <protection/>
    </xf>
    <xf numFmtId="176" fontId="10" fillId="32" borderId="94" xfId="54" applyNumberFormat="1" applyFont="1" applyFill="1" applyBorder="1" applyAlignment="1" applyProtection="1">
      <alignment horizontal="center" vertical="center"/>
      <protection/>
    </xf>
    <xf numFmtId="176" fontId="10" fillId="32" borderId="87" xfId="54" applyNumberFormat="1" applyFont="1" applyFill="1" applyBorder="1" applyAlignment="1" applyProtection="1">
      <alignment horizontal="center" vertical="center"/>
      <protection/>
    </xf>
    <xf numFmtId="176" fontId="10" fillId="32" borderId="86" xfId="54" applyNumberFormat="1" applyFont="1" applyFill="1" applyBorder="1" applyAlignment="1" applyProtection="1">
      <alignment horizontal="center" vertical="center"/>
      <protection/>
    </xf>
    <xf numFmtId="176" fontId="10" fillId="32" borderId="79" xfId="54" applyNumberFormat="1" applyFont="1" applyFill="1" applyBorder="1" applyAlignment="1" applyProtection="1">
      <alignment horizontal="center" vertical="center"/>
      <protection/>
    </xf>
    <xf numFmtId="0" fontId="10" fillId="32" borderId="94" xfId="54" applyFont="1" applyFill="1" applyBorder="1" applyAlignment="1" applyProtection="1">
      <alignment horizontal="right" vertical="center"/>
      <protection/>
    </xf>
    <xf numFmtId="0" fontId="10" fillId="32" borderId="87" xfId="54" applyFont="1" applyFill="1" applyBorder="1" applyAlignment="1" applyProtection="1">
      <alignment horizontal="right" vertical="center"/>
      <protection/>
    </xf>
    <xf numFmtId="0" fontId="10" fillId="32" borderId="86" xfId="54" applyFont="1" applyFill="1" applyBorder="1" applyAlignment="1" applyProtection="1">
      <alignment horizontal="right" vertical="center"/>
      <protection/>
    </xf>
    <xf numFmtId="177" fontId="10" fillId="32" borderId="94" xfId="54" applyNumberFormat="1" applyFont="1" applyFill="1" applyBorder="1" applyAlignment="1" applyProtection="1">
      <alignment horizontal="right" vertical="center"/>
      <protection/>
    </xf>
    <xf numFmtId="177" fontId="10" fillId="32" borderId="87" xfId="54" applyNumberFormat="1" applyFont="1" applyFill="1" applyBorder="1" applyAlignment="1" applyProtection="1">
      <alignment horizontal="right" vertical="center"/>
      <protection/>
    </xf>
    <xf numFmtId="177" fontId="10" fillId="32" borderId="86" xfId="54" applyNumberFormat="1" applyFont="1" applyFill="1" applyBorder="1" applyAlignment="1" applyProtection="1">
      <alignment horizontal="right" vertical="center"/>
      <protection/>
    </xf>
    <xf numFmtId="177" fontId="10" fillId="32" borderId="0" xfId="54" applyNumberFormat="1" applyFont="1" applyFill="1" applyBorder="1" applyAlignment="1" applyProtection="1">
      <alignment horizontal="left" vertical="center"/>
      <protection/>
    </xf>
    <xf numFmtId="0" fontId="30" fillId="32" borderId="0" xfId="0" applyFont="1" applyFill="1" applyBorder="1" applyAlignment="1" applyProtection="1">
      <alignment horizontal="left" vertical="center"/>
      <protection/>
    </xf>
    <xf numFmtId="0" fontId="3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178" fontId="10" fillId="32" borderId="94" xfId="54" applyNumberFormat="1" applyFont="1" applyFill="1" applyBorder="1" applyAlignment="1" applyProtection="1">
      <alignment horizontal="right" vertical="center"/>
      <protection/>
    </xf>
    <xf numFmtId="178" fontId="10" fillId="32" borderId="87" xfId="54" applyNumberFormat="1" applyFont="1" applyFill="1" applyBorder="1" applyAlignment="1" applyProtection="1">
      <alignment horizontal="right" vertical="center"/>
      <protection/>
    </xf>
    <xf numFmtId="178" fontId="10" fillId="32" borderId="86" xfId="54" applyNumberFormat="1" applyFont="1" applyFill="1" applyBorder="1" applyAlignment="1" applyProtection="1">
      <alignment horizontal="right" vertical="center"/>
      <protection/>
    </xf>
    <xf numFmtId="0" fontId="10" fillId="32" borderId="94" xfId="54" applyFont="1" applyFill="1" applyBorder="1" applyAlignment="1">
      <alignment horizontal="right" vertical="center"/>
      <protection/>
    </xf>
    <xf numFmtId="0" fontId="10" fillId="32" borderId="87" xfId="54" applyFont="1" applyFill="1" applyBorder="1" applyAlignment="1">
      <alignment horizontal="right" vertical="center"/>
      <protection/>
    </xf>
    <xf numFmtId="0" fontId="10" fillId="32" borderId="86" xfId="54" applyFont="1" applyFill="1" applyBorder="1" applyAlignment="1">
      <alignment horizontal="right" vertical="center"/>
      <protection/>
    </xf>
    <xf numFmtId="0" fontId="10" fillId="32" borderId="94" xfId="54" applyFont="1" applyFill="1" applyBorder="1" applyAlignment="1">
      <alignment horizontal="center" vertical="center" wrapText="1"/>
      <protection/>
    </xf>
    <xf numFmtId="0" fontId="10" fillId="32" borderId="87" xfId="54" applyFont="1" applyFill="1" applyBorder="1" applyAlignment="1">
      <alignment horizontal="center" vertical="center" wrapText="1"/>
      <protection/>
    </xf>
    <xf numFmtId="0" fontId="10" fillId="32" borderId="86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0" fontId="10" fillId="0" borderId="94" xfId="54" applyFont="1" applyFill="1" applyBorder="1" applyAlignment="1">
      <alignment horizontal="center" vertical="center" wrapText="1"/>
      <protection/>
    </xf>
    <xf numFmtId="0" fontId="10" fillId="0" borderId="87" xfId="54" applyFont="1" applyFill="1" applyBorder="1" applyAlignment="1">
      <alignment horizontal="center" vertical="center" wrapText="1"/>
      <protection/>
    </xf>
    <xf numFmtId="0" fontId="10" fillId="0" borderId="86" xfId="54" applyFont="1" applyFill="1" applyBorder="1" applyAlignment="1">
      <alignment horizontal="center" vertical="center" wrapText="1"/>
      <protection/>
    </xf>
    <xf numFmtId="178" fontId="10" fillId="32" borderId="94" xfId="54" applyNumberFormat="1" applyFont="1" applyFill="1" applyBorder="1" applyAlignment="1" applyProtection="1">
      <alignment horizontal="center" vertical="center"/>
      <protection/>
    </xf>
    <xf numFmtId="178" fontId="10" fillId="32" borderId="87" xfId="54" applyNumberFormat="1" applyFont="1" applyFill="1" applyBorder="1" applyAlignment="1" applyProtection="1">
      <alignment horizontal="center" vertical="center"/>
      <protection/>
    </xf>
    <xf numFmtId="178" fontId="10" fillId="32" borderId="86" xfId="54" applyNumberFormat="1" applyFont="1" applyFill="1" applyBorder="1" applyAlignment="1" applyProtection="1">
      <alignment horizontal="center" vertical="center"/>
      <protection/>
    </xf>
    <xf numFmtId="49" fontId="6" fillId="32" borderId="37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32" borderId="39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0" fontId="10" fillId="32" borderId="94" xfId="54" applyNumberFormat="1" applyFont="1" applyFill="1" applyBorder="1" applyAlignment="1" applyProtection="1">
      <alignment horizontal="center" vertical="center"/>
      <protection/>
    </xf>
    <xf numFmtId="0" fontId="10" fillId="32" borderId="87" xfId="54" applyNumberFormat="1" applyFont="1" applyFill="1" applyBorder="1" applyAlignment="1" applyProtection="1">
      <alignment horizontal="center" vertical="center"/>
      <protection/>
    </xf>
    <xf numFmtId="0" fontId="10" fillId="32" borderId="86" xfId="54" applyNumberFormat="1" applyFont="1" applyFill="1" applyBorder="1" applyAlignment="1" applyProtection="1">
      <alignment horizontal="center" vertical="center"/>
      <protection/>
    </xf>
    <xf numFmtId="49" fontId="10" fillId="32" borderId="66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49" fontId="10" fillId="32" borderId="83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7" xfId="0" applyNumberFormat="1" applyFont="1" applyFill="1" applyBorder="1" applyAlignment="1" applyProtection="1">
      <alignment horizontal="center" vertical="center"/>
      <protection/>
    </xf>
    <xf numFmtId="49" fontId="10" fillId="32" borderId="86" xfId="0" applyNumberFormat="1" applyFont="1" applyFill="1" applyBorder="1" applyAlignment="1" applyProtection="1">
      <alignment horizontal="center" vertical="center"/>
      <protection/>
    </xf>
    <xf numFmtId="174" fontId="10" fillId="32" borderId="65" xfId="0" applyNumberFormat="1" applyFont="1" applyFill="1" applyBorder="1" applyAlignment="1" applyProtection="1">
      <alignment horizontal="center" vertical="center" wrapText="1"/>
      <protection/>
    </xf>
    <xf numFmtId="174" fontId="10" fillId="32" borderId="78" xfId="0" applyNumberFormat="1" applyFont="1" applyFill="1" applyBorder="1" applyAlignment="1" applyProtection="1">
      <alignment horizontal="center" vertical="center" wrapText="1"/>
      <protection/>
    </xf>
    <xf numFmtId="174" fontId="10" fillId="32" borderId="77" xfId="0" applyNumberFormat="1" applyFont="1" applyFill="1" applyBorder="1" applyAlignment="1" applyProtection="1">
      <alignment horizontal="center" vertical="center" wrapText="1"/>
      <protection/>
    </xf>
    <xf numFmtId="0" fontId="10" fillId="32" borderId="161" xfId="0" applyFont="1" applyFill="1" applyBorder="1" applyAlignment="1">
      <alignment horizontal="center" vertical="center" wrapText="1"/>
    </xf>
    <xf numFmtId="0" fontId="10" fillId="32" borderId="162" xfId="0" applyFont="1" applyFill="1" applyBorder="1" applyAlignment="1">
      <alignment horizontal="center" vertical="center" wrapText="1"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3" xfId="0" applyNumberFormat="1" applyFont="1" applyFill="1" applyBorder="1" applyAlignment="1" applyProtection="1">
      <alignment horizontal="center" vertical="center"/>
      <protection/>
    </xf>
    <xf numFmtId="178" fontId="10" fillId="32" borderId="66" xfId="54" applyNumberFormat="1" applyFont="1" applyFill="1" applyBorder="1" applyAlignment="1" applyProtection="1">
      <alignment horizontal="center" vertical="center"/>
      <protection/>
    </xf>
    <xf numFmtId="178" fontId="10" fillId="32" borderId="84" xfId="54" applyNumberFormat="1" applyFont="1" applyFill="1" applyBorder="1" applyAlignment="1" applyProtection="1">
      <alignment horizontal="center" vertical="center"/>
      <protection/>
    </xf>
    <xf numFmtId="178" fontId="10" fillId="32" borderId="83" xfId="54" applyNumberFormat="1" applyFont="1" applyFill="1" applyBorder="1" applyAlignment="1" applyProtection="1">
      <alignment horizontal="center" vertical="center"/>
      <protection/>
    </xf>
    <xf numFmtId="0" fontId="6" fillId="32" borderId="37" xfId="54" applyNumberFormat="1" applyFont="1" applyFill="1" applyBorder="1" applyAlignment="1" applyProtection="1">
      <alignment horizontal="center" vertical="center" textRotation="90"/>
      <protection/>
    </xf>
    <xf numFmtId="0" fontId="6" fillId="32" borderId="80" xfId="54" applyNumberFormat="1" applyFont="1" applyFill="1" applyBorder="1" applyAlignment="1" applyProtection="1">
      <alignment horizontal="center" vertical="center" textRotation="90"/>
      <protection/>
    </xf>
    <xf numFmtId="0" fontId="6" fillId="32" borderId="38" xfId="54" applyNumberFormat="1" applyFont="1" applyFill="1" applyBorder="1" applyAlignment="1" applyProtection="1">
      <alignment horizontal="center" vertical="center" textRotation="90"/>
      <protection/>
    </xf>
    <xf numFmtId="0" fontId="6" fillId="32" borderId="66" xfId="54" applyNumberFormat="1" applyFont="1" applyFill="1" applyBorder="1" applyAlignment="1" applyProtection="1">
      <alignment horizontal="center" vertical="center"/>
      <protection/>
    </xf>
    <xf numFmtId="0" fontId="6" fillId="32" borderId="84" xfId="54" applyNumberFormat="1" applyFont="1" applyFill="1" applyBorder="1" applyAlignment="1" applyProtection="1">
      <alignment horizontal="center" vertical="center"/>
      <protection/>
    </xf>
    <xf numFmtId="0" fontId="6" fillId="32" borderId="83" xfId="54" applyNumberFormat="1" applyFont="1" applyFill="1" applyBorder="1" applyAlignment="1" applyProtection="1">
      <alignment horizontal="center" vertical="center"/>
      <protection/>
    </xf>
    <xf numFmtId="177" fontId="6" fillId="32" borderId="59" xfId="54" applyNumberFormat="1" applyFont="1" applyFill="1" applyBorder="1" applyAlignment="1" applyProtection="1">
      <alignment horizontal="center" vertical="center" wrapText="1"/>
      <protection/>
    </xf>
    <xf numFmtId="177" fontId="6" fillId="32" borderId="91" xfId="54" applyNumberFormat="1" applyFont="1" applyFill="1" applyBorder="1" applyAlignment="1" applyProtection="1">
      <alignment horizontal="center" vertical="center" wrapText="1"/>
      <protection/>
    </xf>
    <xf numFmtId="177" fontId="6" fillId="32" borderId="93" xfId="54" applyNumberFormat="1" applyFont="1" applyFill="1" applyBorder="1" applyAlignment="1" applyProtection="1">
      <alignment horizontal="center" vertical="center" wrapText="1"/>
      <protection/>
    </xf>
    <xf numFmtId="177" fontId="6" fillId="32" borderId="17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1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7" xfId="54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6" xfId="54" applyFont="1" applyFill="1" applyBorder="1" applyAlignment="1">
      <alignment horizontal="center" vertical="center" wrapText="1"/>
      <protection/>
    </xf>
    <xf numFmtId="0" fontId="10" fillId="0" borderId="84" xfId="54" applyFont="1" applyFill="1" applyBorder="1" applyAlignment="1">
      <alignment horizontal="center" vertical="center" wrapText="1"/>
      <protection/>
    </xf>
    <xf numFmtId="0" fontId="10" fillId="0" borderId="83" xfId="54" applyFont="1" applyFill="1" applyBorder="1" applyAlignment="1">
      <alignment horizontal="center" vertical="center" wrapText="1"/>
      <protection/>
    </xf>
    <xf numFmtId="177" fontId="6" fillId="32" borderId="7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42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7" xfId="54" applyNumberFormat="1" applyFont="1" applyFill="1" applyBorder="1" applyAlignment="1" applyProtection="1">
      <alignment horizontal="center" vertical="center"/>
      <protection/>
    </xf>
    <xf numFmtId="177" fontId="6" fillId="32" borderId="80" xfId="54" applyNumberFormat="1" applyFont="1" applyFill="1" applyBorder="1" applyAlignment="1" applyProtection="1">
      <alignment horizontal="center" vertical="center"/>
      <protection/>
    </xf>
    <xf numFmtId="177" fontId="6" fillId="32" borderId="38" xfId="54" applyNumberFormat="1" applyFont="1" applyFill="1" applyBorder="1" applyAlignment="1" applyProtection="1">
      <alignment horizontal="center" vertical="center"/>
      <protection/>
    </xf>
    <xf numFmtId="174" fontId="10" fillId="32" borderId="94" xfId="0" applyNumberFormat="1" applyFont="1" applyFill="1" applyBorder="1" applyAlignment="1" applyProtection="1">
      <alignment horizontal="center" vertical="center"/>
      <protection/>
    </xf>
    <xf numFmtId="174" fontId="10" fillId="32" borderId="87" xfId="0" applyNumberFormat="1" applyFont="1" applyFill="1" applyBorder="1" applyAlignment="1" applyProtection="1">
      <alignment horizontal="center" vertical="center"/>
      <protection/>
    </xf>
    <xf numFmtId="174" fontId="10" fillId="32" borderId="86" xfId="0" applyNumberFormat="1" applyFont="1" applyFill="1" applyBorder="1" applyAlignment="1" applyProtection="1">
      <alignment horizontal="center" vertical="center"/>
      <protection/>
    </xf>
    <xf numFmtId="177" fontId="6" fillId="32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5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4" xfId="54" applyNumberFormat="1" applyFont="1" applyFill="1" applyBorder="1" applyAlignment="1" applyProtection="1">
      <alignment horizontal="center" vertical="center" wrapText="1"/>
      <protection/>
    </xf>
    <xf numFmtId="177" fontId="6" fillId="32" borderId="15" xfId="54" applyNumberFormat="1" applyFont="1" applyFill="1" applyBorder="1" applyAlignment="1" applyProtection="1">
      <alignment horizontal="center" vertical="center" wrapText="1"/>
      <protection/>
    </xf>
    <xf numFmtId="177" fontId="6" fillId="32" borderId="16" xfId="54" applyNumberFormat="1" applyFont="1" applyFill="1" applyBorder="1" applyAlignment="1" applyProtection="1">
      <alignment horizontal="center" vertical="center" wrapText="1"/>
      <protection/>
    </xf>
    <xf numFmtId="177" fontId="9" fillId="32" borderId="66" xfId="54" applyNumberFormat="1" applyFont="1" applyFill="1" applyBorder="1" applyAlignment="1" applyProtection="1">
      <alignment horizontal="center" vertical="center" wrapText="1"/>
      <protection/>
    </xf>
    <xf numFmtId="177" fontId="9" fillId="32" borderId="84" xfId="54" applyNumberFormat="1" applyFont="1" applyFill="1" applyBorder="1" applyAlignment="1" applyProtection="1">
      <alignment horizontal="center" vertical="center" wrapText="1"/>
      <protection/>
    </xf>
    <xf numFmtId="177" fontId="9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6" xfId="54" applyNumberFormat="1" applyFont="1" applyFill="1" applyBorder="1" applyAlignment="1" applyProtection="1">
      <alignment horizontal="center" vertical="center" wrapText="1"/>
      <protection/>
    </xf>
    <xf numFmtId="0" fontId="6" fillId="32" borderId="84" xfId="54" applyNumberFormat="1" applyFont="1" applyFill="1" applyBorder="1" applyAlignment="1" applyProtection="1">
      <alignment horizontal="center" vertical="center" wrapText="1"/>
      <protection/>
    </xf>
    <xf numFmtId="0" fontId="6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5" xfId="54" applyNumberFormat="1" applyFont="1" applyFill="1" applyBorder="1" applyAlignment="1" applyProtection="1">
      <alignment horizontal="center" vertical="center" wrapText="1"/>
      <protection/>
    </xf>
    <xf numFmtId="0" fontId="6" fillId="32" borderId="78" xfId="54" applyNumberFormat="1" applyFont="1" applyFill="1" applyBorder="1" applyAlignment="1" applyProtection="1">
      <alignment horizontal="center" vertical="center" wrapText="1"/>
      <protection/>
    </xf>
    <xf numFmtId="0" fontId="6" fillId="32" borderId="77" xfId="54" applyNumberFormat="1" applyFont="1" applyFill="1" applyBorder="1" applyAlignment="1" applyProtection="1">
      <alignment horizontal="center" vertical="center" wrapText="1"/>
      <protection/>
    </xf>
    <xf numFmtId="0" fontId="6" fillId="32" borderId="94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177" fontId="6" fillId="32" borderId="18" xfId="54" applyNumberFormat="1" applyFont="1" applyFill="1" applyBorder="1" applyAlignment="1" applyProtection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horizontal="center" vertical="center" wrapText="1"/>
      <protection/>
    </xf>
    <xf numFmtId="177" fontId="6" fillId="32" borderId="6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8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8" xfId="54" applyNumberFormat="1" applyFont="1" applyFill="1" applyBorder="1" applyAlignment="1" applyProtection="1">
      <alignment horizontal="center" vertical="center"/>
      <protection/>
    </xf>
    <xf numFmtId="177" fontId="6" fillId="32" borderId="26" xfId="54" applyNumberFormat="1" applyFont="1" applyFill="1" applyBorder="1" applyAlignment="1" applyProtection="1">
      <alignment horizontal="center" vertical="center"/>
      <protection/>
    </xf>
    <xf numFmtId="177" fontId="6" fillId="32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7" xfId="54" applyNumberFormat="1" applyFont="1" applyFill="1" applyBorder="1" applyAlignment="1" applyProtection="1">
      <alignment horizontal="center" vertical="center" textRotation="90" wrapText="1"/>
      <protection/>
    </xf>
    <xf numFmtId="49" fontId="6" fillId="32" borderId="69" xfId="54" applyNumberFormat="1" applyFont="1" applyFill="1" applyBorder="1" applyAlignment="1">
      <alignment horizontal="center" vertical="center" wrapText="1"/>
      <protection/>
    </xf>
    <xf numFmtId="49" fontId="6" fillId="32" borderId="80" xfId="54" applyNumberFormat="1" applyFont="1" applyFill="1" applyBorder="1" applyAlignment="1">
      <alignment horizontal="center" vertical="center" wrapText="1"/>
      <protection/>
    </xf>
    <xf numFmtId="49" fontId="6" fillId="32" borderId="38" xfId="54" applyNumberFormat="1" applyFont="1" applyFill="1" applyBorder="1" applyAlignment="1">
      <alignment horizontal="center" vertical="center" wrapText="1"/>
      <protection/>
    </xf>
    <xf numFmtId="0" fontId="10" fillId="32" borderId="65" xfId="54" applyFont="1" applyFill="1" applyBorder="1" applyAlignment="1">
      <alignment horizontal="center" vertical="center" wrapText="1"/>
      <protection/>
    </xf>
    <xf numFmtId="0" fontId="10" fillId="32" borderId="78" xfId="54" applyFont="1" applyFill="1" applyBorder="1" applyAlignment="1">
      <alignment horizontal="center" vertical="center" wrapText="1"/>
      <protection/>
    </xf>
    <xf numFmtId="0" fontId="10" fillId="32" borderId="77" xfId="54" applyFont="1" applyFill="1" applyBorder="1" applyAlignment="1">
      <alignment horizontal="center" vertical="center" wrapText="1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78" fontId="10" fillId="32" borderId="65" xfId="54" applyNumberFormat="1" applyFont="1" applyFill="1" applyBorder="1" applyAlignment="1" applyProtection="1">
      <alignment horizontal="center" vertical="center"/>
      <protection/>
    </xf>
    <xf numFmtId="178" fontId="10" fillId="32" borderId="78" xfId="54" applyNumberFormat="1" applyFont="1" applyFill="1" applyBorder="1" applyAlignment="1" applyProtection="1">
      <alignment horizontal="center" vertical="center"/>
      <protection/>
    </xf>
    <xf numFmtId="178" fontId="10" fillId="32" borderId="77" xfId="54" applyNumberFormat="1" applyFont="1" applyFill="1" applyBorder="1" applyAlignment="1" applyProtection="1">
      <alignment horizontal="center" vertical="center"/>
      <protection/>
    </xf>
    <xf numFmtId="178" fontId="10" fillId="36" borderId="94" xfId="54" applyNumberFormat="1" applyFont="1" applyFill="1" applyBorder="1" applyAlignment="1" applyProtection="1">
      <alignment horizontal="center" vertical="center"/>
      <protection/>
    </xf>
    <xf numFmtId="178" fontId="10" fillId="36" borderId="87" xfId="54" applyNumberFormat="1" applyFont="1" applyFill="1" applyBorder="1" applyAlignment="1" applyProtection="1">
      <alignment horizontal="center" vertical="center"/>
      <protection/>
    </xf>
    <xf numFmtId="178" fontId="10" fillId="36" borderId="86" xfId="54" applyNumberFormat="1" applyFont="1" applyFill="1" applyBorder="1" applyAlignment="1" applyProtection="1">
      <alignment horizontal="center" vertical="center"/>
      <protection/>
    </xf>
    <xf numFmtId="49" fontId="6" fillId="32" borderId="18" xfId="54" applyNumberFormat="1" applyFont="1" applyFill="1" applyBorder="1" applyAlignment="1" applyProtection="1">
      <alignment horizontal="center" vertical="center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177" fontId="6" fillId="0" borderId="59" xfId="54" applyNumberFormat="1" applyFont="1" applyFill="1" applyBorder="1" applyAlignment="1" applyProtection="1">
      <alignment horizontal="center" vertical="center" wrapText="1"/>
      <protection/>
    </xf>
    <xf numFmtId="177" fontId="6" fillId="0" borderId="91" xfId="54" applyNumberFormat="1" applyFont="1" applyFill="1" applyBorder="1" applyAlignment="1" applyProtection="1">
      <alignment horizontal="center" vertical="center" wrapText="1"/>
      <protection/>
    </xf>
    <xf numFmtId="177" fontId="6" fillId="0" borderId="93" xfId="54" applyNumberFormat="1" applyFont="1" applyFill="1" applyBorder="1" applyAlignment="1" applyProtection="1">
      <alignment horizontal="center" vertical="center" wrapText="1"/>
      <protection/>
    </xf>
    <xf numFmtId="0" fontId="6" fillId="0" borderId="66" xfId="54" applyNumberFormat="1" applyFont="1" applyFill="1" applyBorder="1" applyAlignment="1" applyProtection="1">
      <alignment horizontal="center" vertical="center" wrapText="1"/>
      <protection/>
    </xf>
    <xf numFmtId="0" fontId="6" fillId="0" borderId="84" xfId="54" applyNumberFormat="1" applyFont="1" applyFill="1" applyBorder="1" applyAlignment="1" applyProtection="1">
      <alignment horizontal="center" vertical="center" wrapText="1"/>
      <protection/>
    </xf>
    <xf numFmtId="0" fontId="6" fillId="0" borderId="83" xfId="54" applyNumberFormat="1" applyFont="1" applyFill="1" applyBorder="1" applyAlignment="1" applyProtection="1">
      <alignment horizontal="center" vertical="center" wrapText="1"/>
      <protection/>
    </xf>
    <xf numFmtId="0" fontId="6" fillId="0" borderId="65" xfId="54" applyNumberFormat="1" applyFont="1" applyFill="1" applyBorder="1" applyAlignment="1" applyProtection="1">
      <alignment horizontal="center" vertical="center" wrapText="1"/>
      <protection/>
    </xf>
    <xf numFmtId="0" fontId="6" fillId="0" borderId="78" xfId="54" applyNumberFormat="1" applyFont="1" applyFill="1" applyBorder="1" applyAlignment="1" applyProtection="1">
      <alignment horizontal="center" vertical="center" wrapText="1"/>
      <protection/>
    </xf>
    <xf numFmtId="0" fontId="6" fillId="0" borderId="77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42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wrapText="1"/>
      <protection/>
    </xf>
    <xf numFmtId="177" fontId="6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5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0" xfId="54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94" xfId="54" applyNumberFormat="1" applyFont="1" applyFill="1" applyBorder="1" applyAlignment="1" applyProtection="1">
      <alignment horizontal="center" vertical="center"/>
      <protection/>
    </xf>
    <xf numFmtId="178" fontId="10" fillId="0" borderId="87" xfId="54" applyNumberFormat="1" applyFont="1" applyFill="1" applyBorder="1" applyAlignment="1" applyProtection="1">
      <alignment horizontal="center" vertical="center"/>
      <protection/>
    </xf>
    <xf numFmtId="178" fontId="10" fillId="0" borderId="86" xfId="54" applyNumberFormat="1" applyFont="1" applyFill="1" applyBorder="1" applyAlignment="1" applyProtection="1">
      <alignment horizontal="center" vertical="center"/>
      <protection/>
    </xf>
    <xf numFmtId="177" fontId="9" fillId="0" borderId="66" xfId="54" applyNumberFormat="1" applyFont="1" applyFill="1" applyBorder="1" applyAlignment="1" applyProtection="1">
      <alignment horizontal="center" vertical="center" wrapText="1"/>
      <protection/>
    </xf>
    <xf numFmtId="177" fontId="9" fillId="0" borderId="84" xfId="54" applyNumberFormat="1" applyFont="1" applyFill="1" applyBorder="1" applyAlignment="1" applyProtection="1">
      <alignment horizontal="center" vertical="center" wrapText="1"/>
      <protection/>
    </xf>
    <xf numFmtId="177" fontId="9" fillId="0" borderId="83" xfId="54" applyNumberFormat="1" applyFont="1" applyFill="1" applyBorder="1" applyAlignment="1" applyProtection="1">
      <alignment horizontal="center" vertical="center" wrapText="1"/>
      <protection/>
    </xf>
    <xf numFmtId="0" fontId="6" fillId="0" borderId="37" xfId="54" applyNumberFormat="1" applyFont="1" applyFill="1" applyBorder="1" applyAlignment="1" applyProtection="1">
      <alignment horizontal="center" vertical="center" textRotation="90"/>
      <protection/>
    </xf>
    <xf numFmtId="0" fontId="6" fillId="0" borderId="80" xfId="54" applyNumberFormat="1" applyFont="1" applyFill="1" applyBorder="1" applyAlignment="1" applyProtection="1">
      <alignment horizontal="center" vertical="center" textRotation="90"/>
      <protection/>
    </xf>
    <xf numFmtId="0" fontId="6" fillId="0" borderId="38" xfId="54" applyNumberFormat="1" applyFont="1" applyFill="1" applyBorder="1" applyAlignment="1" applyProtection="1">
      <alignment horizontal="center" vertical="center" textRotation="90"/>
      <protection/>
    </xf>
    <xf numFmtId="177" fontId="6" fillId="0" borderId="37" xfId="54" applyNumberFormat="1" applyFont="1" applyFill="1" applyBorder="1" applyAlignment="1" applyProtection="1">
      <alignment horizontal="center" vertical="center"/>
      <protection/>
    </xf>
    <xf numFmtId="177" fontId="6" fillId="0" borderId="80" xfId="54" applyNumberFormat="1" applyFont="1" applyFill="1" applyBorder="1" applyAlignment="1" applyProtection="1">
      <alignment horizontal="center" vertical="center"/>
      <protection/>
    </xf>
    <xf numFmtId="177" fontId="6" fillId="0" borderId="38" xfId="54" applyNumberFormat="1" applyFont="1" applyFill="1" applyBorder="1" applyAlignment="1" applyProtection="1">
      <alignment horizontal="center" vertical="center"/>
      <protection/>
    </xf>
    <xf numFmtId="177" fontId="6" fillId="0" borderId="14" xfId="54" applyNumberFormat="1" applyFont="1" applyFill="1" applyBorder="1" applyAlignment="1" applyProtection="1">
      <alignment horizontal="center" vertical="center" wrapText="1"/>
      <protection/>
    </xf>
    <xf numFmtId="177" fontId="6" fillId="0" borderId="15" xfId="54" applyNumberFormat="1" applyFont="1" applyFill="1" applyBorder="1" applyAlignment="1" applyProtection="1">
      <alignment horizontal="center" vertical="center" wrapText="1"/>
      <protection/>
    </xf>
    <xf numFmtId="177" fontId="6" fillId="0" borderId="16" xfId="54" applyNumberFormat="1" applyFont="1" applyFill="1" applyBorder="1" applyAlignment="1" applyProtection="1">
      <alignment horizontal="center" vertical="center" wrapText="1"/>
      <protection/>
    </xf>
    <xf numFmtId="177" fontId="6" fillId="0" borderId="3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38" xfId="54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6" xfId="54" applyNumberFormat="1" applyFont="1" applyFill="1" applyBorder="1" applyAlignment="1" applyProtection="1">
      <alignment horizontal="center" vertical="center"/>
      <protection/>
    </xf>
    <xf numFmtId="0" fontId="6" fillId="0" borderId="84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/>
      <protection/>
    </xf>
    <xf numFmtId="0" fontId="6" fillId="0" borderId="94" xfId="54" applyNumberFormat="1" applyFont="1" applyFill="1" applyBorder="1" applyAlignment="1" applyProtection="1">
      <alignment horizontal="center" vertical="center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174" fontId="10" fillId="0" borderId="94" xfId="0" applyNumberFormat="1" applyFont="1" applyFill="1" applyBorder="1" applyAlignment="1" applyProtection="1">
      <alignment horizontal="center" vertical="center"/>
      <protection/>
    </xf>
    <xf numFmtId="174" fontId="10" fillId="0" borderId="87" xfId="0" applyNumberFormat="1" applyFont="1" applyFill="1" applyBorder="1" applyAlignment="1" applyProtection="1">
      <alignment horizontal="center" vertical="center"/>
      <protection/>
    </xf>
    <xf numFmtId="174" fontId="10" fillId="0" borderId="86" xfId="0" applyNumberFormat="1" applyFont="1" applyFill="1" applyBorder="1" applyAlignment="1" applyProtection="1">
      <alignment horizontal="center" vertical="center"/>
      <protection/>
    </xf>
    <xf numFmtId="177" fontId="6" fillId="0" borderId="1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6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8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9" xfId="54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65" xfId="54" applyNumberFormat="1" applyFont="1" applyFill="1" applyBorder="1" applyAlignment="1" applyProtection="1">
      <alignment horizontal="center" vertical="center"/>
      <protection/>
    </xf>
    <xf numFmtId="178" fontId="10" fillId="0" borderId="78" xfId="54" applyNumberFormat="1" applyFont="1" applyFill="1" applyBorder="1" applyAlignment="1" applyProtection="1">
      <alignment horizontal="center" vertical="center"/>
      <protection/>
    </xf>
    <xf numFmtId="178" fontId="10" fillId="0" borderId="77" xfId="54" applyNumberFormat="1" applyFont="1" applyFill="1" applyBorder="1" applyAlignment="1" applyProtection="1">
      <alignment horizontal="center" vertical="center"/>
      <protection/>
    </xf>
    <xf numFmtId="49" fontId="10" fillId="0" borderId="66" xfId="0" applyNumberFormat="1" applyFont="1" applyFill="1" applyBorder="1" applyAlignment="1" applyProtection="1">
      <alignment horizontal="center" vertical="center"/>
      <protection/>
    </xf>
    <xf numFmtId="49" fontId="10" fillId="0" borderId="84" xfId="0" applyNumberFormat="1" applyFont="1" applyFill="1" applyBorder="1" applyAlignment="1" applyProtection="1">
      <alignment horizontal="center" vertical="center"/>
      <protection/>
    </xf>
    <xf numFmtId="49" fontId="10" fillId="0" borderId="83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73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87" xfId="0" applyNumberFormat="1" applyFont="1" applyFill="1" applyBorder="1" applyAlignment="1" applyProtection="1">
      <alignment horizontal="center" vertical="center"/>
      <protection/>
    </xf>
    <xf numFmtId="49" fontId="10" fillId="0" borderId="78" xfId="0" applyNumberFormat="1" applyFont="1" applyFill="1" applyBorder="1" applyAlignment="1" applyProtection="1">
      <alignment horizontal="center" vertical="center"/>
      <protection/>
    </xf>
    <xf numFmtId="49" fontId="10" fillId="0" borderId="77" xfId="0" applyNumberFormat="1" applyFont="1" applyFill="1" applyBorder="1" applyAlignment="1" applyProtection="1">
      <alignment horizontal="center" vertical="center"/>
      <protection/>
    </xf>
    <xf numFmtId="174" fontId="10" fillId="0" borderId="65" xfId="0" applyNumberFormat="1" applyFont="1" applyFill="1" applyBorder="1" applyAlignment="1" applyProtection="1">
      <alignment horizontal="center" vertical="center" wrapText="1"/>
      <protection/>
    </xf>
    <xf numFmtId="174" fontId="10" fillId="0" borderId="78" xfId="0" applyNumberFormat="1" applyFont="1" applyFill="1" applyBorder="1" applyAlignment="1" applyProtection="1">
      <alignment horizontal="center" vertical="center" wrapText="1"/>
      <protection/>
    </xf>
    <xf numFmtId="174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94" xfId="54" applyNumberFormat="1" applyFont="1" applyFill="1" applyBorder="1" applyAlignment="1" applyProtection="1">
      <alignment horizontal="center" vertical="center"/>
      <protection/>
    </xf>
    <xf numFmtId="0" fontId="10" fillId="0" borderId="87" xfId="54" applyNumberFormat="1" applyFont="1" applyFill="1" applyBorder="1" applyAlignment="1" applyProtection="1">
      <alignment horizontal="center" vertical="center"/>
      <protection/>
    </xf>
    <xf numFmtId="0" fontId="10" fillId="0" borderId="86" xfId="54" applyNumberFormat="1" applyFont="1" applyFill="1" applyBorder="1" applyAlignment="1" applyProtection="1">
      <alignment horizontal="center" vertical="center"/>
      <protection/>
    </xf>
    <xf numFmtId="178" fontId="10" fillId="0" borderId="66" xfId="54" applyNumberFormat="1" applyFont="1" applyFill="1" applyBorder="1" applyAlignment="1" applyProtection="1">
      <alignment horizontal="center" vertical="center"/>
      <protection/>
    </xf>
    <xf numFmtId="178" fontId="10" fillId="0" borderId="84" xfId="54" applyNumberFormat="1" applyFont="1" applyFill="1" applyBorder="1" applyAlignment="1" applyProtection="1">
      <alignment horizontal="center" vertical="center"/>
      <protection/>
    </xf>
    <xf numFmtId="178" fontId="10" fillId="0" borderId="83" xfId="54" applyNumberFormat="1" applyFont="1" applyFill="1" applyBorder="1" applyAlignment="1" applyProtection="1">
      <alignment horizontal="center" vertical="center"/>
      <protection/>
    </xf>
    <xf numFmtId="178" fontId="25" fillId="0" borderId="94" xfId="54" applyNumberFormat="1" applyFont="1" applyFill="1" applyBorder="1" applyAlignment="1" applyProtection="1">
      <alignment horizontal="center" vertical="center" wrapText="1"/>
      <protection/>
    </xf>
    <xf numFmtId="178" fontId="10" fillId="0" borderId="87" xfId="54" applyNumberFormat="1" applyFont="1" applyFill="1" applyBorder="1" applyAlignment="1" applyProtection="1">
      <alignment horizontal="center" vertical="center" wrapText="1"/>
      <protection/>
    </xf>
    <xf numFmtId="178" fontId="10" fillId="0" borderId="86" xfId="54" applyNumberFormat="1" applyFont="1" applyFill="1" applyBorder="1" applyAlignment="1" applyProtection="1">
      <alignment horizontal="center" vertical="center" wrapText="1"/>
      <protection/>
    </xf>
    <xf numFmtId="49" fontId="6" fillId="0" borderId="37" xfId="54" applyNumberFormat="1" applyFont="1" applyFill="1" applyBorder="1" applyAlignment="1" applyProtection="1">
      <alignment horizontal="center" vertical="center"/>
      <protection/>
    </xf>
    <xf numFmtId="49" fontId="6" fillId="0" borderId="80" xfId="54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 applyProtection="1">
      <alignment horizontal="center" vertical="center"/>
      <protection/>
    </xf>
    <xf numFmtId="49" fontId="6" fillId="0" borderId="19" xfId="54" applyNumberFormat="1" applyFont="1" applyFill="1" applyBorder="1" applyAlignment="1" applyProtection="1">
      <alignment horizontal="center" vertical="center"/>
      <protection/>
    </xf>
    <xf numFmtId="0" fontId="10" fillId="0" borderId="52" xfId="54" applyFont="1" applyFill="1" applyBorder="1" applyAlignment="1">
      <alignment horizontal="center" vertical="center" wrapText="1"/>
      <protection/>
    </xf>
    <xf numFmtId="0" fontId="10" fillId="0" borderId="68" xfId="54" applyFont="1" applyFill="1" applyBorder="1" applyAlignment="1">
      <alignment horizontal="center" vertical="center" wrapText="1"/>
      <protection/>
    </xf>
    <xf numFmtId="0" fontId="10" fillId="0" borderId="53" xfId="54" applyFont="1" applyFill="1" applyBorder="1" applyAlignment="1">
      <alignment horizontal="center" vertical="center" wrapText="1"/>
      <protection/>
    </xf>
    <xf numFmtId="49" fontId="0" fillId="0" borderId="80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vertical="center"/>
    </xf>
    <xf numFmtId="0" fontId="0" fillId="0" borderId="86" xfId="0" applyBorder="1" applyAlignment="1">
      <alignment vertical="center"/>
    </xf>
    <xf numFmtId="178" fontId="6" fillId="0" borderId="94" xfId="54" applyNumberFormat="1" applyFont="1" applyFill="1" applyBorder="1" applyAlignment="1" applyProtection="1">
      <alignment horizontal="center" vertical="center" wrapText="1"/>
      <protection/>
    </xf>
    <xf numFmtId="178" fontId="6" fillId="0" borderId="87" xfId="54" applyNumberFormat="1" applyFont="1" applyFill="1" applyBorder="1" applyAlignment="1" applyProtection="1">
      <alignment horizontal="center" vertical="center" wrapText="1"/>
      <protection/>
    </xf>
    <xf numFmtId="178" fontId="6" fillId="0" borderId="86" xfId="54" applyNumberFormat="1" applyFont="1" applyFill="1" applyBorder="1" applyAlignment="1" applyProtection="1">
      <alignment horizontal="center" vertical="center" wrapText="1"/>
      <protection/>
    </xf>
    <xf numFmtId="0" fontId="10" fillId="43" borderId="94" xfId="0" applyFont="1" applyFill="1" applyBorder="1" applyAlignment="1">
      <alignment horizontal="center" vertical="center" wrapText="1"/>
    </xf>
    <xf numFmtId="0" fontId="10" fillId="43" borderId="87" xfId="0" applyFont="1" applyFill="1" applyBorder="1" applyAlignment="1">
      <alignment horizontal="center" vertical="center" wrapText="1"/>
    </xf>
    <xf numFmtId="0" fontId="10" fillId="43" borderId="86" xfId="0" applyFont="1" applyFill="1" applyBorder="1" applyAlignment="1">
      <alignment horizontal="center" vertical="center" wrapText="1"/>
    </xf>
    <xf numFmtId="178" fontId="10" fillId="42" borderId="94" xfId="54" applyNumberFormat="1" applyFont="1" applyFill="1" applyBorder="1" applyAlignment="1" applyProtection="1">
      <alignment horizontal="right" vertical="center"/>
      <protection/>
    </xf>
    <xf numFmtId="178" fontId="10" fillId="42" borderId="87" xfId="54" applyNumberFormat="1" applyFont="1" applyFill="1" applyBorder="1" applyAlignment="1" applyProtection="1">
      <alignment horizontal="right" vertical="center"/>
      <protection/>
    </xf>
    <xf numFmtId="178" fontId="10" fillId="42" borderId="86" xfId="54" applyNumberFormat="1" applyFont="1" applyFill="1" applyBorder="1" applyAlignment="1" applyProtection="1">
      <alignment horizontal="right" vertical="center"/>
      <protection/>
    </xf>
    <xf numFmtId="176" fontId="10" fillId="43" borderId="79" xfId="54" applyNumberFormat="1" applyFont="1" applyFill="1" applyBorder="1" applyAlignment="1" applyProtection="1">
      <alignment horizontal="center" vertical="center"/>
      <protection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0" fontId="10" fillId="43" borderId="77" xfId="54" applyNumberFormat="1" applyFont="1" applyFill="1" applyBorder="1" applyAlignment="1" applyProtection="1">
      <alignment horizontal="center" vertical="center"/>
      <protection/>
    </xf>
    <xf numFmtId="176" fontId="10" fillId="43" borderId="65" xfId="54" applyNumberFormat="1" applyFont="1" applyFill="1" applyBorder="1" applyAlignment="1" applyProtection="1">
      <alignment horizontal="center" vertical="center"/>
      <protection/>
    </xf>
    <xf numFmtId="176" fontId="10" fillId="43" borderId="77" xfId="54" applyNumberFormat="1" applyFont="1" applyFill="1" applyBorder="1" applyAlignment="1" applyProtection="1">
      <alignment horizontal="center" vertical="center"/>
      <protection/>
    </xf>
    <xf numFmtId="176" fontId="10" fillId="43" borderId="94" xfId="54" applyNumberFormat="1" applyFont="1" applyFill="1" applyBorder="1" applyAlignment="1" applyProtection="1">
      <alignment horizontal="center" vertical="center"/>
      <protection/>
    </xf>
    <xf numFmtId="176" fontId="0" fillId="43" borderId="87" xfId="0" applyNumberFormat="1" applyFill="1" applyBorder="1" applyAlignment="1">
      <alignment horizontal="center" vertical="center"/>
    </xf>
    <xf numFmtId="176" fontId="0" fillId="43" borderId="86" xfId="0" applyNumberFormat="1" applyFill="1" applyBorder="1" applyAlignment="1">
      <alignment horizontal="center" vertical="center"/>
    </xf>
    <xf numFmtId="0" fontId="10" fillId="42" borderId="94" xfId="54" applyFont="1" applyFill="1" applyBorder="1" applyAlignment="1">
      <alignment horizontal="right" vertical="center"/>
      <protection/>
    </xf>
    <xf numFmtId="0" fontId="10" fillId="42" borderId="87" xfId="54" applyFont="1" applyFill="1" applyBorder="1" applyAlignment="1">
      <alignment horizontal="right" vertical="center"/>
      <protection/>
    </xf>
    <xf numFmtId="0" fontId="10" fillId="42" borderId="86" xfId="54" applyFont="1" applyFill="1" applyBorder="1" applyAlignment="1">
      <alignment horizontal="right" vertical="center"/>
      <protection/>
    </xf>
    <xf numFmtId="0" fontId="10" fillId="42" borderId="94" xfId="54" applyFont="1" applyFill="1" applyBorder="1" applyAlignment="1" applyProtection="1">
      <alignment horizontal="right" vertical="center"/>
      <protection/>
    </xf>
    <xf numFmtId="0" fontId="10" fillId="42" borderId="87" xfId="54" applyFont="1" applyFill="1" applyBorder="1" applyAlignment="1" applyProtection="1">
      <alignment horizontal="right" vertical="center"/>
      <protection/>
    </xf>
    <xf numFmtId="178" fontId="10" fillId="43" borderId="94" xfId="54" applyNumberFormat="1" applyFont="1" applyFill="1" applyBorder="1" applyAlignment="1" applyProtection="1">
      <alignment horizontal="right" vertical="center"/>
      <protection/>
    </xf>
    <xf numFmtId="178" fontId="10" fillId="43" borderId="87" xfId="54" applyNumberFormat="1" applyFont="1" applyFill="1" applyBorder="1" applyAlignment="1" applyProtection="1">
      <alignment horizontal="right" vertical="center"/>
      <protection/>
    </xf>
    <xf numFmtId="178" fontId="10" fillId="43" borderId="86" xfId="54" applyNumberFormat="1" applyFont="1" applyFill="1" applyBorder="1" applyAlignment="1" applyProtection="1">
      <alignment horizontal="right" vertical="center"/>
      <protection/>
    </xf>
    <xf numFmtId="0" fontId="10" fillId="43" borderId="94" xfId="54" applyFont="1" applyFill="1" applyBorder="1" applyAlignment="1">
      <alignment horizontal="right" vertical="center"/>
      <protection/>
    </xf>
    <xf numFmtId="0" fontId="10" fillId="43" borderId="87" xfId="54" applyFont="1" applyFill="1" applyBorder="1" applyAlignment="1">
      <alignment horizontal="right" vertical="center"/>
      <protection/>
    </xf>
    <xf numFmtId="0" fontId="10" fillId="43" borderId="86" xfId="54" applyFont="1" applyFill="1" applyBorder="1" applyAlignment="1">
      <alignment horizontal="right" vertical="center"/>
      <protection/>
    </xf>
    <xf numFmtId="0" fontId="10" fillId="43" borderId="94" xfId="54" applyFont="1" applyFill="1" applyBorder="1" applyAlignment="1" applyProtection="1">
      <alignment horizontal="right" vertical="center"/>
      <protection/>
    </xf>
    <xf numFmtId="0" fontId="10" fillId="43" borderId="87" xfId="54" applyFont="1" applyFill="1" applyBorder="1" applyAlignment="1" applyProtection="1">
      <alignment horizontal="right" vertical="center"/>
      <protection/>
    </xf>
    <xf numFmtId="177" fontId="10" fillId="42" borderId="94" xfId="54" applyNumberFormat="1" applyFont="1" applyFill="1" applyBorder="1" applyAlignment="1" applyProtection="1">
      <alignment horizontal="right" vertical="center"/>
      <protection/>
    </xf>
    <xf numFmtId="177" fontId="10" fillId="42" borderId="87" xfId="54" applyNumberFormat="1" applyFont="1" applyFill="1" applyBorder="1" applyAlignment="1" applyProtection="1">
      <alignment horizontal="right" vertical="center"/>
      <protection/>
    </xf>
    <xf numFmtId="177" fontId="10" fillId="42" borderId="86" xfId="54" applyNumberFormat="1" applyFont="1" applyFill="1" applyBorder="1" applyAlignment="1" applyProtection="1">
      <alignment horizontal="right" vertical="center"/>
      <protection/>
    </xf>
    <xf numFmtId="176" fontId="10" fillId="42" borderId="65" xfId="54" applyNumberFormat="1" applyFont="1" applyFill="1" applyBorder="1" applyAlignment="1" applyProtection="1">
      <alignment horizontal="center" vertical="center"/>
      <protection/>
    </xf>
    <xf numFmtId="176" fontId="10" fillId="42" borderId="78" xfId="54" applyNumberFormat="1" applyFont="1" applyFill="1" applyBorder="1" applyAlignment="1" applyProtection="1">
      <alignment horizontal="center" vertical="center"/>
      <protection/>
    </xf>
    <xf numFmtId="0" fontId="10" fillId="42" borderId="77" xfId="54" applyNumberFormat="1" applyFont="1" applyFill="1" applyBorder="1" applyAlignment="1" applyProtection="1">
      <alignment horizontal="center" vertical="center"/>
      <protection/>
    </xf>
    <xf numFmtId="176" fontId="10" fillId="42" borderId="79" xfId="54" applyNumberFormat="1" applyFont="1" applyFill="1" applyBorder="1" applyAlignment="1" applyProtection="1">
      <alignment horizontal="center" vertical="center"/>
      <protection/>
    </xf>
    <xf numFmtId="176" fontId="10" fillId="42" borderId="77" xfId="54" applyNumberFormat="1" applyFont="1" applyFill="1" applyBorder="1" applyAlignment="1" applyProtection="1">
      <alignment horizontal="center" vertical="center"/>
      <protection/>
    </xf>
    <xf numFmtId="176" fontId="10" fillId="42" borderId="94" xfId="54" applyNumberFormat="1" applyFont="1" applyFill="1" applyBorder="1" applyAlignment="1" applyProtection="1">
      <alignment horizontal="center" vertical="center"/>
      <protection/>
    </xf>
    <xf numFmtId="176" fontId="0" fillId="42" borderId="87" xfId="0" applyNumberFormat="1" applyFill="1" applyBorder="1" applyAlignment="1">
      <alignment horizontal="center" vertical="center"/>
    </xf>
    <xf numFmtId="176" fontId="0" fillId="42" borderId="86" xfId="0" applyNumberFormat="1" applyFill="1" applyBorder="1" applyAlignment="1">
      <alignment horizontal="center" vertical="center"/>
    </xf>
    <xf numFmtId="0" fontId="10" fillId="42" borderId="94" xfId="54" applyFont="1" applyFill="1" applyBorder="1" applyAlignment="1">
      <alignment horizontal="center" vertical="center" wrapText="1"/>
      <protection/>
    </xf>
    <xf numFmtId="0" fontId="10" fillId="42" borderId="87" xfId="54" applyFont="1" applyFill="1" applyBorder="1" applyAlignment="1">
      <alignment horizontal="center" vertical="center" wrapText="1"/>
      <protection/>
    </xf>
    <xf numFmtId="0" fontId="10" fillId="42" borderId="86" xfId="54" applyFont="1" applyFill="1" applyBorder="1" applyAlignment="1">
      <alignment horizontal="center" vertical="center" wrapText="1"/>
      <protection/>
    </xf>
    <xf numFmtId="0" fontId="10" fillId="42" borderId="86" xfId="54" applyFont="1" applyFill="1" applyBorder="1" applyAlignment="1" applyProtection="1">
      <alignment horizontal="right" vertical="center"/>
      <protection/>
    </xf>
    <xf numFmtId="176" fontId="10" fillId="42" borderId="87" xfId="54" applyNumberFormat="1" applyFont="1" applyFill="1" applyBorder="1" applyAlignment="1" applyProtection="1">
      <alignment horizontal="center" vertical="center"/>
      <protection/>
    </xf>
    <xf numFmtId="176" fontId="10" fillId="42" borderId="86" xfId="54" applyNumberFormat="1" applyFont="1" applyFill="1" applyBorder="1" applyAlignment="1" applyProtection="1">
      <alignment horizontal="center" vertical="center"/>
      <protection/>
    </xf>
    <xf numFmtId="177" fontId="10" fillId="42" borderId="66" xfId="54" applyNumberFormat="1" applyFont="1" applyFill="1" applyBorder="1" applyAlignment="1" applyProtection="1">
      <alignment horizontal="right" vertical="center"/>
      <protection/>
    </xf>
    <xf numFmtId="177" fontId="10" fillId="42" borderId="84" xfId="54" applyNumberFormat="1" applyFont="1" applyFill="1" applyBorder="1" applyAlignment="1" applyProtection="1">
      <alignment horizontal="right" vertical="center"/>
      <protection/>
    </xf>
    <xf numFmtId="177" fontId="10" fillId="42" borderId="83" xfId="54" applyNumberFormat="1" applyFont="1" applyFill="1" applyBorder="1" applyAlignment="1" applyProtection="1">
      <alignment horizontal="right" vertical="center"/>
      <protection/>
    </xf>
    <xf numFmtId="176" fontId="10" fillId="42" borderId="81" xfId="54" applyNumberFormat="1" applyFont="1" applyFill="1" applyBorder="1" applyAlignment="1" applyProtection="1">
      <alignment horizontal="center" vertical="center"/>
      <protection/>
    </xf>
    <xf numFmtId="176" fontId="10" fillId="42" borderId="0" xfId="54" applyNumberFormat="1" applyFont="1" applyFill="1" applyBorder="1" applyAlignment="1" applyProtection="1">
      <alignment horizontal="center" vertical="center"/>
      <protection/>
    </xf>
    <xf numFmtId="0" fontId="10" fillId="42" borderId="73" xfId="54" applyNumberFormat="1" applyFont="1" applyFill="1" applyBorder="1" applyAlignment="1" applyProtection="1">
      <alignment horizontal="center" vertical="center"/>
      <protection/>
    </xf>
    <xf numFmtId="176" fontId="10" fillId="42" borderId="66" xfId="54" applyNumberFormat="1" applyFont="1" applyFill="1" applyBorder="1" applyAlignment="1" applyProtection="1">
      <alignment horizontal="center" vertical="center"/>
      <protection/>
    </xf>
    <xf numFmtId="176" fontId="10" fillId="42" borderId="84" xfId="54" applyNumberFormat="1" applyFont="1" applyFill="1" applyBorder="1" applyAlignment="1" applyProtection="1">
      <alignment horizontal="center" vertical="center"/>
      <protection/>
    </xf>
    <xf numFmtId="176" fontId="10" fillId="42" borderId="83" xfId="54" applyNumberFormat="1" applyFont="1" applyFill="1" applyBorder="1" applyAlignment="1" applyProtection="1">
      <alignment horizontal="center" vertical="center"/>
      <protection/>
    </xf>
    <xf numFmtId="176" fontId="10" fillId="42" borderId="89" xfId="54" applyNumberFormat="1" applyFont="1" applyFill="1" applyBorder="1" applyAlignment="1" applyProtection="1">
      <alignment horizontal="center" vertical="center"/>
      <protection/>
    </xf>
    <xf numFmtId="177" fontId="10" fillId="42" borderId="94" xfId="54" applyNumberFormat="1" applyFont="1" applyFill="1" applyBorder="1" applyAlignment="1" applyProtection="1">
      <alignment horizontal="center" vertical="center"/>
      <protection/>
    </xf>
    <xf numFmtId="177" fontId="10" fillId="42" borderId="87" xfId="54" applyNumberFormat="1" applyFont="1" applyFill="1" applyBorder="1" applyAlignment="1" applyProtection="1">
      <alignment horizontal="center" vertical="center"/>
      <protection/>
    </xf>
    <xf numFmtId="177" fontId="10" fillId="42" borderId="86" xfId="54" applyNumberFormat="1" applyFont="1" applyFill="1" applyBorder="1" applyAlignment="1" applyProtection="1">
      <alignment horizontal="center" vertical="center"/>
      <protection/>
    </xf>
    <xf numFmtId="0" fontId="10" fillId="42" borderId="65" xfId="54" applyFont="1" applyFill="1" applyBorder="1" applyAlignment="1" applyProtection="1">
      <alignment horizontal="right" vertical="center"/>
      <protection/>
    </xf>
    <xf numFmtId="0" fontId="10" fillId="42" borderId="78" xfId="54" applyFont="1" applyFill="1" applyBorder="1" applyAlignment="1" applyProtection="1">
      <alignment horizontal="right" vertical="center"/>
      <protection/>
    </xf>
    <xf numFmtId="49" fontId="6" fillId="0" borderId="0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4" fontId="10" fillId="32" borderId="0" xfId="0" applyNumberFormat="1" applyFont="1" applyFill="1" applyBorder="1" applyAlignment="1" applyProtection="1">
      <alignment vertical="center"/>
      <protection/>
    </xf>
    <xf numFmtId="0" fontId="54" fillId="32" borderId="0" xfId="0" applyFont="1" applyFill="1" applyBorder="1" applyAlignment="1">
      <alignment vertical="center"/>
    </xf>
    <xf numFmtId="174" fontId="10" fillId="4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left" vertical="center"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177" fontId="10" fillId="43" borderId="94" xfId="54" applyNumberFormat="1" applyFont="1" applyFill="1" applyBorder="1" applyAlignment="1" applyProtection="1">
      <alignment horizontal="right" vertical="center"/>
      <protection/>
    </xf>
    <xf numFmtId="177" fontId="10" fillId="43" borderId="87" xfId="54" applyNumberFormat="1" applyFont="1" applyFill="1" applyBorder="1" applyAlignment="1" applyProtection="1">
      <alignment horizontal="right" vertical="center"/>
      <protection/>
    </xf>
    <xf numFmtId="177" fontId="10" fillId="43" borderId="86" xfId="54" applyNumberFormat="1" applyFont="1" applyFill="1" applyBorder="1" applyAlignment="1" applyProtection="1">
      <alignment horizontal="right" vertical="center"/>
      <protection/>
    </xf>
    <xf numFmtId="177" fontId="2" fillId="0" borderId="18" xfId="54" applyNumberFormat="1" applyFont="1" applyFill="1" applyBorder="1" applyAlignment="1" applyProtection="1">
      <alignment horizontal="center" vertical="center" wrapText="1"/>
      <protection/>
    </xf>
    <xf numFmtId="177" fontId="2" fillId="0" borderId="18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 textRotation="90"/>
      <protection/>
    </xf>
    <xf numFmtId="0" fontId="6" fillId="0" borderId="73" xfId="54" applyNumberFormat="1" applyFont="1" applyFill="1" applyBorder="1" applyAlignment="1" applyProtection="1">
      <alignment horizontal="center" vertical="center" textRotation="90"/>
      <protection/>
    </xf>
    <xf numFmtId="0" fontId="6" fillId="0" borderId="77" xfId="54" applyNumberFormat="1" applyFont="1" applyFill="1" applyBorder="1" applyAlignment="1" applyProtection="1">
      <alignment horizontal="center" vertical="center" textRotation="90"/>
      <protection/>
    </xf>
    <xf numFmtId="177" fontId="2" fillId="0" borderId="37" xfId="54" applyNumberFormat="1" applyFont="1" applyFill="1" applyBorder="1" applyAlignment="1" applyProtection="1">
      <alignment horizontal="center" vertical="center"/>
      <protection/>
    </xf>
    <xf numFmtId="177" fontId="2" fillId="0" borderId="80" xfId="54" applyNumberFormat="1" applyFont="1" applyFill="1" applyBorder="1" applyAlignment="1" applyProtection="1">
      <alignment horizontal="center" vertical="center"/>
      <protection/>
    </xf>
    <xf numFmtId="177" fontId="2" fillId="0" borderId="38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/>
    </xf>
    <xf numFmtId="0" fontId="10" fillId="0" borderId="73" xfId="54" applyNumberFormat="1" applyFont="1" applyFill="1" applyBorder="1" applyAlignment="1" applyProtection="1">
      <alignment horizontal="center" vertical="center"/>
      <protection/>
    </xf>
    <xf numFmtId="0" fontId="2" fillId="0" borderId="94" xfId="54" applyNumberFormat="1" applyFont="1" applyFill="1" applyBorder="1" applyAlignment="1" applyProtection="1">
      <alignment horizontal="center" vertical="center" wrapText="1"/>
      <protection/>
    </xf>
    <xf numFmtId="49" fontId="6" fillId="0" borderId="38" xfId="54" applyNumberFormat="1" applyFont="1" applyFill="1" applyBorder="1" applyAlignment="1">
      <alignment horizontal="center" vertical="center" wrapText="1"/>
      <protection/>
    </xf>
    <xf numFmtId="177" fontId="10" fillId="32" borderId="94" xfId="54" applyNumberFormat="1" applyFont="1" applyFill="1" applyBorder="1" applyAlignment="1" applyProtection="1">
      <alignment horizontal="center" vertical="center"/>
      <protection/>
    </xf>
    <xf numFmtId="177" fontId="10" fillId="32" borderId="87" xfId="54" applyNumberFormat="1" applyFont="1" applyFill="1" applyBorder="1" applyAlignment="1" applyProtection="1">
      <alignment horizontal="center" vertical="center"/>
      <protection/>
    </xf>
    <xf numFmtId="177" fontId="10" fillId="32" borderId="86" xfId="54" applyNumberFormat="1" applyFont="1" applyFill="1" applyBorder="1" applyAlignment="1" applyProtection="1">
      <alignment horizontal="center" vertical="center"/>
      <protection/>
    </xf>
    <xf numFmtId="177" fontId="35" fillId="32" borderId="87" xfId="54" applyNumberFormat="1" applyFont="1" applyFill="1" applyBorder="1" applyAlignment="1" applyProtection="1">
      <alignment horizontal="center" vertical="center"/>
      <protection/>
    </xf>
    <xf numFmtId="177" fontId="35" fillId="32" borderId="86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>
      <alignment horizontal="center" vertical="center" wrapText="1"/>
      <protection/>
    </xf>
    <xf numFmtId="49" fontId="2" fillId="0" borderId="77" xfId="54" applyNumberFormat="1" applyFont="1" applyFill="1" applyBorder="1" applyAlignment="1">
      <alignment horizontal="center" vertical="center" wrapText="1"/>
      <protection/>
    </xf>
    <xf numFmtId="49" fontId="2" fillId="0" borderId="26" xfId="54" applyNumberFormat="1" applyFont="1" applyFill="1" applyBorder="1" applyAlignment="1" applyProtection="1">
      <alignment horizontal="center" vertical="center"/>
      <protection/>
    </xf>
    <xf numFmtId="177" fontId="35" fillId="32" borderId="78" xfId="54" applyNumberFormat="1" applyFont="1" applyFill="1" applyBorder="1" applyAlignment="1" applyProtection="1">
      <alignment horizontal="center" vertical="center"/>
      <protection/>
    </xf>
    <xf numFmtId="49" fontId="2" fillId="0" borderId="36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0" fontId="6" fillId="32" borderId="81" xfId="54" applyNumberFormat="1" applyFont="1" applyFill="1" applyBorder="1" applyAlignment="1" applyProtection="1">
      <alignment horizontal="center" vertic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 wrapText="1"/>
      <protection/>
    </xf>
    <xf numFmtId="0" fontId="6" fillId="32" borderId="73" xfId="54" applyNumberFormat="1" applyFont="1" applyFill="1" applyBorder="1" applyAlignment="1" applyProtection="1">
      <alignment horizontal="center" vertical="center" wrapText="1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32" borderId="38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49" fontId="6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>
      <alignment horizontal="center" vertical="center" wrapText="1"/>
      <protection/>
    </xf>
    <xf numFmtId="49" fontId="6" fillId="0" borderId="73" xfId="54" applyNumberFormat="1" applyFont="1" applyFill="1" applyBorder="1" applyAlignment="1">
      <alignment horizontal="center" vertical="center" wrapText="1"/>
      <protection/>
    </xf>
    <xf numFmtId="49" fontId="6" fillId="0" borderId="35" xfId="54" applyNumberFormat="1" applyFont="1" applyFill="1" applyBorder="1" applyAlignment="1">
      <alignment horizontal="center" vertical="center" wrapText="1"/>
      <protection/>
    </xf>
    <xf numFmtId="49" fontId="6" fillId="32" borderId="39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49" fontId="6" fillId="32" borderId="80" xfId="0" applyNumberFormat="1" applyFont="1" applyFill="1" applyBorder="1" applyAlignment="1" applyProtection="1">
      <alignment horizontal="center" vertical="center"/>
      <protection/>
    </xf>
    <xf numFmtId="49" fontId="6" fillId="32" borderId="39" xfId="0" applyNumberFormat="1" applyFont="1" applyFill="1" applyBorder="1" applyAlignment="1" applyProtection="1">
      <alignment horizontal="center" vertical="center"/>
      <protection/>
    </xf>
    <xf numFmtId="49" fontId="6" fillId="0" borderId="33" xfId="54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614</v>
      </c>
    </row>
    <row r="3" ht="15">
      <c r="A3" t="s">
        <v>615</v>
      </c>
    </row>
    <row r="4" ht="15">
      <c r="A4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19" width="3.8515625" style="127" customWidth="1"/>
    <col min="20" max="20" width="4.8515625" style="127" customWidth="1"/>
    <col min="21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70" t="s">
        <v>86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</row>
    <row r="2" spans="1:25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</row>
    <row r="3" spans="1:25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</row>
    <row r="4" spans="1:25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</row>
    <row r="5" spans="1:25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</row>
    <row r="7" spans="1:25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17" t="s">
        <v>301</v>
      </c>
      <c r="B9" s="2513"/>
      <c r="C9" s="2513"/>
      <c r="D9" s="2513"/>
      <c r="E9" s="2513"/>
      <c r="F9" s="2513"/>
      <c r="G9" s="2513"/>
      <c r="H9" s="2513"/>
      <c r="I9" s="2513"/>
      <c r="J9" s="2513"/>
      <c r="K9" s="2513"/>
      <c r="L9" s="2513"/>
      <c r="M9" s="2513"/>
      <c r="N9" s="2513"/>
      <c r="O9" s="2513"/>
      <c r="P9" s="2513"/>
      <c r="Q9" s="2513"/>
      <c r="R9" s="2513"/>
      <c r="S9" s="2513"/>
      <c r="T9" s="2513"/>
      <c r="U9" s="2513"/>
      <c r="V9" s="2513"/>
      <c r="W9" s="2513"/>
      <c r="X9" s="2513"/>
      <c r="Y9" s="2514"/>
    </row>
    <row r="10" spans="1:25" ht="15.75">
      <c r="A10" s="445" t="s">
        <v>95</v>
      </c>
      <c r="B10" s="444" t="s">
        <v>116</v>
      </c>
      <c r="C10" s="438"/>
      <c r="D10" s="439"/>
      <c r="E10" s="439"/>
      <c r="F10" s="440"/>
      <c r="G10" s="446"/>
      <c r="H10" s="126"/>
      <c r="I10" s="438"/>
      <c r="J10" s="439"/>
      <c r="K10" s="439"/>
      <c r="L10" s="439"/>
      <c r="M10" s="440"/>
      <c r="N10" s="438"/>
      <c r="O10" s="439"/>
      <c r="P10" s="440"/>
      <c r="Q10" s="438"/>
      <c r="R10" s="439"/>
      <c r="S10" s="440"/>
      <c r="T10" s="438" t="s">
        <v>276</v>
      </c>
      <c r="U10" s="439"/>
      <c r="V10" s="440"/>
      <c r="W10" s="438"/>
      <c r="X10" s="439"/>
      <c r="Y10" s="440"/>
    </row>
    <row r="11" spans="1:25" ht="15.75">
      <c r="A11" s="443" t="s">
        <v>108</v>
      </c>
      <c r="B11" s="442" t="s">
        <v>121</v>
      </c>
      <c r="C11" s="441"/>
      <c r="D11" s="436" t="s">
        <v>305</v>
      </c>
      <c r="E11" s="436"/>
      <c r="F11" s="437"/>
      <c r="G11" s="447"/>
      <c r="H11" s="448"/>
      <c r="I11" s="441"/>
      <c r="J11" s="436"/>
      <c r="K11" s="436"/>
      <c r="L11" s="436"/>
      <c r="M11" s="437"/>
      <c r="N11" s="441"/>
      <c r="O11" s="436"/>
      <c r="P11" s="437"/>
      <c r="Q11" s="441"/>
      <c r="R11" s="436"/>
      <c r="S11" s="437"/>
      <c r="T11" s="441" t="s">
        <v>281</v>
      </c>
      <c r="U11" s="436"/>
      <c r="V11" s="437"/>
      <c r="W11" s="441"/>
      <c r="X11" s="436"/>
      <c r="Y11" s="437"/>
    </row>
    <row r="12" spans="1:25" ht="31.5">
      <c r="A12" s="410" t="s">
        <v>109</v>
      </c>
      <c r="B12" s="411" t="s">
        <v>122</v>
      </c>
      <c r="C12" s="412">
        <v>5</v>
      </c>
      <c r="D12" s="413"/>
      <c r="E12" s="413"/>
      <c r="F12" s="414"/>
      <c r="G12" s="415">
        <v>4</v>
      </c>
      <c r="H12" s="416">
        <v>120</v>
      </c>
      <c r="I12" s="417">
        <v>60</v>
      </c>
      <c r="J12" s="413">
        <v>30</v>
      </c>
      <c r="K12" s="413">
        <v>15</v>
      </c>
      <c r="L12" s="413">
        <v>15</v>
      </c>
      <c r="M12" s="414">
        <v>60</v>
      </c>
      <c r="N12" s="418"/>
      <c r="O12" s="419"/>
      <c r="P12" s="414"/>
      <c r="Q12" s="417"/>
      <c r="R12" s="419"/>
      <c r="S12" s="414"/>
      <c r="T12" s="417">
        <v>4</v>
      </c>
      <c r="U12" s="419"/>
      <c r="V12" s="414"/>
      <c r="W12" s="417"/>
      <c r="X12" s="420"/>
      <c r="Y12" s="421"/>
    </row>
    <row r="13" spans="1:25" ht="15.75">
      <c r="A13" s="245" t="s">
        <v>127</v>
      </c>
      <c r="B13" s="252" t="s">
        <v>132</v>
      </c>
      <c r="C13" s="279">
        <v>5</v>
      </c>
      <c r="D13" s="280"/>
      <c r="E13" s="280"/>
      <c r="F13" s="281"/>
      <c r="G13" s="74">
        <v>5.5</v>
      </c>
      <c r="H13" s="282">
        <v>165</v>
      </c>
      <c r="I13" s="285">
        <v>90</v>
      </c>
      <c r="J13" s="280">
        <v>60</v>
      </c>
      <c r="K13" s="280">
        <v>15</v>
      </c>
      <c r="L13" s="280">
        <v>15</v>
      </c>
      <c r="M13" s="281">
        <v>75</v>
      </c>
      <c r="N13" s="283"/>
      <c r="O13" s="284"/>
      <c r="P13" s="281"/>
      <c r="Q13" s="285"/>
      <c r="R13" s="284"/>
      <c r="S13" s="281"/>
      <c r="T13" s="285">
        <v>6</v>
      </c>
      <c r="U13" s="284"/>
      <c r="V13" s="281"/>
      <c r="W13" s="285"/>
      <c r="X13" s="286"/>
      <c r="Y13" s="235"/>
    </row>
    <row r="14" spans="1:25" ht="31.5">
      <c r="A14" s="245" t="s">
        <v>137</v>
      </c>
      <c r="B14" s="252" t="s">
        <v>135</v>
      </c>
      <c r="C14" s="279"/>
      <c r="D14" s="280">
        <v>5</v>
      </c>
      <c r="E14" s="280"/>
      <c r="F14" s="281"/>
      <c r="G14" s="74">
        <v>4</v>
      </c>
      <c r="H14" s="282">
        <v>120</v>
      </c>
      <c r="I14" s="285">
        <v>60</v>
      </c>
      <c r="J14" s="280">
        <v>30</v>
      </c>
      <c r="K14" s="280">
        <v>15</v>
      </c>
      <c r="L14" s="280">
        <v>15</v>
      </c>
      <c r="M14" s="281">
        <v>60</v>
      </c>
      <c r="N14" s="283"/>
      <c r="O14" s="284"/>
      <c r="P14" s="281"/>
      <c r="Q14" s="285"/>
      <c r="R14" s="284"/>
      <c r="S14" s="281"/>
      <c r="T14" s="285">
        <v>4</v>
      </c>
      <c r="U14" s="284"/>
      <c r="V14" s="281"/>
      <c r="W14" s="285"/>
      <c r="X14" s="286"/>
      <c r="Y14" s="235"/>
    </row>
    <row r="15" spans="1:25" ht="15.75">
      <c r="A15" s="293" t="s">
        <v>185</v>
      </c>
      <c r="B15" s="294" t="s">
        <v>188</v>
      </c>
      <c r="C15" s="60">
        <v>5</v>
      </c>
      <c r="D15" s="130"/>
      <c r="E15" s="70"/>
      <c r="F15" s="71"/>
      <c r="G15" s="276">
        <v>5</v>
      </c>
      <c r="H15" s="59">
        <v>150</v>
      </c>
      <c r="I15" s="60">
        <v>75</v>
      </c>
      <c r="J15" s="61">
        <v>45</v>
      </c>
      <c r="K15" s="61">
        <v>15</v>
      </c>
      <c r="L15" s="61">
        <v>15</v>
      </c>
      <c r="M15" s="107">
        <v>75</v>
      </c>
      <c r="N15" s="104"/>
      <c r="O15" s="178"/>
      <c r="P15" s="109"/>
      <c r="Q15" s="60"/>
      <c r="R15" s="178"/>
      <c r="S15" s="107"/>
      <c r="T15" s="60">
        <v>5</v>
      </c>
      <c r="U15" s="178"/>
      <c r="V15" s="107"/>
      <c r="W15" s="60"/>
      <c r="X15" s="200"/>
      <c r="Y15" s="213"/>
    </row>
    <row r="16" spans="1:25" ht="15.75">
      <c r="A16" s="293" t="s">
        <v>186</v>
      </c>
      <c r="B16" s="294" t="s">
        <v>189</v>
      </c>
      <c r="C16" s="58"/>
      <c r="D16" s="130"/>
      <c r="E16" s="70"/>
      <c r="F16" s="295">
        <v>5</v>
      </c>
      <c r="G16" s="276">
        <v>1</v>
      </c>
      <c r="H16" s="59">
        <v>30</v>
      </c>
      <c r="I16" s="60">
        <v>15</v>
      </c>
      <c r="J16" s="130"/>
      <c r="K16" s="130"/>
      <c r="L16" s="61">
        <v>15</v>
      </c>
      <c r="M16" s="107">
        <v>15</v>
      </c>
      <c r="N16" s="104"/>
      <c r="O16" s="178"/>
      <c r="P16" s="109"/>
      <c r="Q16" s="60"/>
      <c r="R16" s="178"/>
      <c r="S16" s="107"/>
      <c r="T16" s="60">
        <v>1</v>
      </c>
      <c r="U16" s="178"/>
      <c r="V16" s="107"/>
      <c r="W16" s="60"/>
      <c r="X16" s="200"/>
      <c r="Y16" s="213"/>
    </row>
    <row r="17" spans="1:25" ht="15.75">
      <c r="A17" s="435" t="s">
        <v>191</v>
      </c>
      <c r="B17" s="296" t="s">
        <v>195</v>
      </c>
      <c r="C17" s="520"/>
      <c r="D17" s="399">
        <v>5</v>
      </c>
      <c r="E17" s="521"/>
      <c r="F17" s="148"/>
      <c r="G17" s="397">
        <v>3</v>
      </c>
      <c r="H17" s="398">
        <f>G17*30</f>
        <v>90</v>
      </c>
      <c r="I17" s="254"/>
      <c r="J17" s="423"/>
      <c r="K17" s="423"/>
      <c r="L17" s="399"/>
      <c r="M17" s="263"/>
      <c r="N17" s="261"/>
      <c r="O17" s="262"/>
      <c r="P17" s="522"/>
      <c r="Q17" s="254"/>
      <c r="R17" s="262"/>
      <c r="S17" s="263"/>
      <c r="T17" s="254"/>
      <c r="U17" s="262"/>
      <c r="V17" s="263"/>
      <c r="W17" s="254"/>
      <c r="X17" s="264"/>
      <c r="Y17" s="213"/>
    </row>
    <row r="18" spans="1:25" ht="15.75">
      <c r="A18" s="2216" t="s">
        <v>290</v>
      </c>
      <c r="B18" s="108" t="s">
        <v>226</v>
      </c>
      <c r="C18" s="112"/>
      <c r="D18" s="144">
        <v>5</v>
      </c>
      <c r="E18" s="144"/>
      <c r="F18" s="111"/>
      <c r="G18" s="145">
        <v>3</v>
      </c>
      <c r="H18" s="329">
        <v>90</v>
      </c>
      <c r="I18" s="146">
        <v>40</v>
      </c>
      <c r="J18" s="147"/>
      <c r="K18" s="147"/>
      <c r="L18" s="147"/>
      <c r="M18" s="148">
        <v>50</v>
      </c>
      <c r="N18" s="112"/>
      <c r="O18" s="190"/>
      <c r="P18" s="111"/>
      <c r="Q18" s="112"/>
      <c r="R18" s="190"/>
      <c r="S18" s="111"/>
      <c r="T18" s="112">
        <v>3</v>
      </c>
      <c r="U18" s="190"/>
      <c r="V18" s="111"/>
      <c r="W18" s="112"/>
      <c r="X18" s="206"/>
      <c r="Y18" s="213"/>
    </row>
    <row r="19" spans="1:25" ht="15.75">
      <c r="A19" s="2214"/>
      <c r="B19" s="108" t="s">
        <v>210</v>
      </c>
      <c r="C19" s="112"/>
      <c r="D19" s="144"/>
      <c r="E19" s="144"/>
      <c r="F19" s="111"/>
      <c r="G19" s="145">
        <v>1.5</v>
      </c>
      <c r="H19" s="329">
        <v>45</v>
      </c>
      <c r="I19" s="146">
        <v>20</v>
      </c>
      <c r="J19" s="147"/>
      <c r="K19" s="147"/>
      <c r="L19" s="147">
        <v>20</v>
      </c>
      <c r="M19" s="148">
        <v>25</v>
      </c>
      <c r="N19" s="112"/>
      <c r="O19" s="190"/>
      <c r="P19" s="111"/>
      <c r="Q19" s="112"/>
      <c r="R19" s="190"/>
      <c r="S19" s="111"/>
      <c r="T19" s="112">
        <v>1.5</v>
      </c>
      <c r="U19" s="190"/>
      <c r="V19" s="111"/>
      <c r="W19" s="112"/>
      <c r="X19" s="206"/>
      <c r="Y19" s="213"/>
    </row>
    <row r="20" spans="1:25" ht="15.75">
      <c r="A20" s="2214"/>
      <c r="B20" s="108" t="s">
        <v>215</v>
      </c>
      <c r="C20" s="112"/>
      <c r="D20" s="144">
        <v>5</v>
      </c>
      <c r="E20" s="144"/>
      <c r="F20" s="111"/>
      <c r="G20" s="145">
        <v>1.5</v>
      </c>
      <c r="H20" s="329">
        <v>45</v>
      </c>
      <c r="I20" s="146">
        <v>20</v>
      </c>
      <c r="J20" s="147">
        <v>14</v>
      </c>
      <c r="K20" s="147"/>
      <c r="L20" s="147">
        <v>6</v>
      </c>
      <c r="M20" s="148">
        <v>25</v>
      </c>
      <c r="N20" s="112"/>
      <c r="O20" s="190"/>
      <c r="P20" s="111"/>
      <c r="Q20" s="112"/>
      <c r="R20" s="190"/>
      <c r="S20" s="111"/>
      <c r="T20" s="112">
        <v>1.5</v>
      </c>
      <c r="U20" s="190"/>
      <c r="V20" s="111"/>
      <c r="W20" s="112"/>
      <c r="X20" s="206"/>
      <c r="Y20" s="213"/>
    </row>
    <row r="21" spans="1:25" ht="15.75">
      <c r="A21" s="2214"/>
      <c r="B21" s="108" t="s">
        <v>216</v>
      </c>
      <c r="C21" s="112"/>
      <c r="D21" s="144">
        <v>5</v>
      </c>
      <c r="E21" s="144"/>
      <c r="F21" s="111"/>
      <c r="G21" s="145">
        <v>1.5</v>
      </c>
      <c r="H21" s="329">
        <v>45</v>
      </c>
      <c r="I21" s="146">
        <v>20</v>
      </c>
      <c r="J21" s="147">
        <v>14</v>
      </c>
      <c r="K21" s="147"/>
      <c r="L21" s="147">
        <v>6</v>
      </c>
      <c r="M21" s="148">
        <v>25</v>
      </c>
      <c r="N21" s="112"/>
      <c r="O21" s="190"/>
      <c r="P21" s="111"/>
      <c r="Q21" s="112"/>
      <c r="R21" s="190"/>
      <c r="S21" s="111"/>
      <c r="T21" s="112">
        <v>1.5</v>
      </c>
      <c r="U21" s="190"/>
      <c r="V21" s="111"/>
      <c r="W21" s="112"/>
      <c r="X21" s="206"/>
      <c r="Y21" s="213"/>
    </row>
    <row r="22" spans="1:25" ht="16.5" thickBot="1">
      <c r="A22" s="2214"/>
      <c r="B22" s="305" t="s">
        <v>217</v>
      </c>
      <c r="C22" s="405"/>
      <c r="D22" s="406">
        <v>5</v>
      </c>
      <c r="E22" s="406"/>
      <c r="F22" s="407"/>
      <c r="G22" s="408">
        <v>1.5</v>
      </c>
      <c r="H22" s="330">
        <v>45</v>
      </c>
      <c r="I22" s="310">
        <v>20</v>
      </c>
      <c r="J22" s="311">
        <v>14</v>
      </c>
      <c r="K22" s="311"/>
      <c r="L22" s="311">
        <v>6</v>
      </c>
      <c r="M22" s="312">
        <v>25</v>
      </c>
      <c r="N22" s="405"/>
      <c r="O22" s="55"/>
      <c r="P22" s="407"/>
      <c r="Q22" s="405"/>
      <c r="R22" s="55"/>
      <c r="S22" s="407"/>
      <c r="T22" s="405">
        <v>1.5</v>
      </c>
      <c r="U22" s="55"/>
      <c r="V22" s="407"/>
      <c r="W22" s="405"/>
      <c r="X22" s="409"/>
      <c r="Y22" s="233"/>
    </row>
    <row r="23" spans="1:25" ht="16.5" thickBot="1">
      <c r="A23" s="2217" t="s">
        <v>302</v>
      </c>
      <c r="B23" s="2513"/>
      <c r="C23" s="2513"/>
      <c r="D23" s="2513"/>
      <c r="E23" s="2513"/>
      <c r="F23" s="2513"/>
      <c r="G23" s="2513"/>
      <c r="H23" s="2513"/>
      <c r="I23" s="2513"/>
      <c r="J23" s="2513"/>
      <c r="K23" s="2513"/>
      <c r="L23" s="2513"/>
      <c r="M23" s="2513"/>
      <c r="N23" s="2513"/>
      <c r="O23" s="2513"/>
      <c r="P23" s="2513"/>
      <c r="Q23" s="2513"/>
      <c r="R23" s="2513"/>
      <c r="S23" s="2513"/>
      <c r="T23" s="2513"/>
      <c r="U23" s="2513"/>
      <c r="V23" s="2513"/>
      <c r="W23" s="2513"/>
      <c r="X23" s="2513"/>
      <c r="Y23" s="2514"/>
    </row>
    <row r="24" spans="1:25" ht="15.75">
      <c r="A24" s="244" t="s">
        <v>95</v>
      </c>
      <c r="B24" s="250" t="s">
        <v>116</v>
      </c>
      <c r="C24" s="60"/>
      <c r="D24" s="61"/>
      <c r="E24" s="200"/>
      <c r="F24" s="277"/>
      <c r="G24" s="276"/>
      <c r="H24" s="59"/>
      <c r="I24" s="60"/>
      <c r="J24" s="61"/>
      <c r="K24" s="61"/>
      <c r="L24" s="61"/>
      <c r="M24" s="107"/>
      <c r="N24" s="104"/>
      <c r="O24" s="178"/>
      <c r="P24" s="275"/>
      <c r="Q24" s="60"/>
      <c r="R24" s="178"/>
      <c r="S24" s="107"/>
      <c r="T24" s="60"/>
      <c r="U24" s="178" t="s">
        <v>276</v>
      </c>
      <c r="V24" s="107"/>
      <c r="W24" s="60"/>
      <c r="X24" s="200"/>
      <c r="Y24" s="211"/>
    </row>
    <row r="25" spans="1:25" ht="15.75">
      <c r="A25" s="245" t="s">
        <v>108</v>
      </c>
      <c r="B25" s="252" t="s">
        <v>121</v>
      </c>
      <c r="C25" s="279"/>
      <c r="D25" s="280"/>
      <c r="E25" s="280"/>
      <c r="F25" s="281"/>
      <c r="G25" s="74"/>
      <c r="H25" s="282"/>
      <c r="I25" s="285"/>
      <c r="J25" s="280"/>
      <c r="K25" s="280"/>
      <c r="L25" s="280"/>
      <c r="M25" s="281"/>
      <c r="N25" s="283"/>
      <c r="O25" s="284"/>
      <c r="P25" s="281"/>
      <c r="Q25" s="285"/>
      <c r="R25" s="284"/>
      <c r="S25" s="281"/>
      <c r="T25" s="285"/>
      <c r="U25" s="284" t="s">
        <v>281</v>
      </c>
      <c r="V25" s="281"/>
      <c r="W25" s="285"/>
      <c r="X25" s="286"/>
      <c r="Y25" s="235"/>
    </row>
    <row r="26" spans="1:25" ht="15.75">
      <c r="A26" s="245" t="s">
        <v>125</v>
      </c>
      <c r="B26" s="252" t="s">
        <v>131</v>
      </c>
      <c r="C26" s="279" t="s">
        <v>66</v>
      </c>
      <c r="D26" s="280"/>
      <c r="E26" s="280"/>
      <c r="F26" s="281"/>
      <c r="G26" s="74">
        <v>3</v>
      </c>
      <c r="H26" s="282">
        <v>90</v>
      </c>
      <c r="I26" s="285">
        <v>45</v>
      </c>
      <c r="J26" s="280">
        <v>27</v>
      </c>
      <c r="K26" s="280">
        <v>9</v>
      </c>
      <c r="L26" s="280">
        <v>9</v>
      </c>
      <c r="M26" s="281">
        <v>45</v>
      </c>
      <c r="N26" s="283"/>
      <c r="O26" s="284"/>
      <c r="P26" s="281"/>
      <c r="Q26" s="285"/>
      <c r="R26" s="284"/>
      <c r="S26" s="281"/>
      <c r="T26" s="285"/>
      <c r="U26" s="284">
        <v>5</v>
      </c>
      <c r="V26" s="281"/>
      <c r="W26" s="285"/>
      <c r="X26" s="286"/>
      <c r="Y26" s="235"/>
    </row>
    <row r="27" spans="1:25" ht="15.75">
      <c r="A27" s="245" t="s">
        <v>128</v>
      </c>
      <c r="B27" s="252" t="s">
        <v>133</v>
      </c>
      <c r="C27" s="279"/>
      <c r="D27" s="280"/>
      <c r="E27" s="280"/>
      <c r="F27" s="281"/>
      <c r="G27" s="74">
        <v>1</v>
      </c>
      <c r="H27" s="282">
        <v>30</v>
      </c>
      <c r="I27" s="285">
        <v>18</v>
      </c>
      <c r="J27" s="280"/>
      <c r="K27" s="280"/>
      <c r="L27" s="280">
        <v>18</v>
      </c>
      <c r="M27" s="281">
        <v>12</v>
      </c>
      <c r="N27" s="283"/>
      <c r="O27" s="284"/>
      <c r="P27" s="281"/>
      <c r="Q27" s="285"/>
      <c r="R27" s="284"/>
      <c r="S27" s="281"/>
      <c r="T27" s="285"/>
      <c r="U27" s="284">
        <v>2</v>
      </c>
      <c r="V27" s="281"/>
      <c r="W27" s="285"/>
      <c r="X27" s="286"/>
      <c r="Y27" s="235"/>
    </row>
    <row r="28" spans="1:25" ht="31.5">
      <c r="A28" s="244" t="s">
        <v>138</v>
      </c>
      <c r="B28" s="251" t="s">
        <v>135</v>
      </c>
      <c r="C28" s="278" t="s">
        <v>66</v>
      </c>
      <c r="D28" s="61"/>
      <c r="E28" s="61"/>
      <c r="F28" s="107"/>
      <c r="G28" s="276">
        <v>3</v>
      </c>
      <c r="H28" s="59">
        <v>90</v>
      </c>
      <c r="I28" s="60">
        <v>45</v>
      </c>
      <c r="J28" s="61">
        <v>27</v>
      </c>
      <c r="K28" s="61">
        <v>18</v>
      </c>
      <c r="L28" s="61"/>
      <c r="M28" s="107">
        <v>45</v>
      </c>
      <c r="N28" s="104"/>
      <c r="O28" s="178"/>
      <c r="P28" s="107"/>
      <c r="Q28" s="60"/>
      <c r="R28" s="178"/>
      <c r="S28" s="107"/>
      <c r="T28" s="60"/>
      <c r="U28" s="178">
        <v>5</v>
      </c>
      <c r="V28" s="107"/>
      <c r="W28" s="60"/>
      <c r="X28" s="200"/>
      <c r="Y28" s="211"/>
    </row>
    <row r="29" spans="1:25" ht="23.25" customHeight="1">
      <c r="A29" s="292" t="s">
        <v>248</v>
      </c>
      <c r="B29" s="296" t="s">
        <v>295</v>
      </c>
      <c r="C29" s="220"/>
      <c r="D29" s="366" t="s">
        <v>66</v>
      </c>
      <c r="E29" s="221"/>
      <c r="F29" s="222"/>
      <c r="G29" s="449">
        <v>4</v>
      </c>
      <c r="H29" s="450">
        <v>120</v>
      </c>
      <c r="I29" s="451">
        <v>54</v>
      </c>
      <c r="J29" s="452">
        <v>36</v>
      </c>
      <c r="K29" s="452">
        <v>18</v>
      </c>
      <c r="L29" s="223"/>
      <c r="M29" s="453">
        <v>66</v>
      </c>
      <c r="N29" s="224"/>
      <c r="O29" s="225"/>
      <c r="P29" s="226"/>
      <c r="Q29" s="227"/>
      <c r="R29" s="228"/>
      <c r="S29" s="226"/>
      <c r="T29" s="229"/>
      <c r="U29" s="228">
        <v>6</v>
      </c>
      <c r="V29" s="226"/>
      <c r="W29" s="230"/>
      <c r="X29" s="231"/>
      <c r="Y29" s="232"/>
    </row>
    <row r="30" spans="1:25" ht="15.75">
      <c r="A30" s="293" t="s">
        <v>252</v>
      </c>
      <c r="B30" s="78" t="s">
        <v>187</v>
      </c>
      <c r="C30" s="278"/>
      <c r="D30" s="130"/>
      <c r="E30" s="70"/>
      <c r="F30" s="72"/>
      <c r="G30" s="74">
        <v>1.5</v>
      </c>
      <c r="H30" s="59">
        <v>45</v>
      </c>
      <c r="I30" s="60">
        <v>27</v>
      </c>
      <c r="J30" s="61">
        <v>18</v>
      </c>
      <c r="K30" s="61">
        <v>9</v>
      </c>
      <c r="L30" s="130"/>
      <c r="M30" s="107">
        <v>18</v>
      </c>
      <c r="N30" s="104"/>
      <c r="O30" s="178"/>
      <c r="P30" s="107"/>
      <c r="Q30" s="60"/>
      <c r="R30" s="178"/>
      <c r="S30" s="107"/>
      <c r="T30" s="60"/>
      <c r="U30" s="178">
        <v>3</v>
      </c>
      <c r="V30" s="107"/>
      <c r="W30" s="60"/>
      <c r="X30" s="200"/>
      <c r="Y30" s="212"/>
    </row>
    <row r="31" spans="1:25" ht="15.75">
      <c r="A31" s="293" t="s">
        <v>243</v>
      </c>
      <c r="B31" s="294" t="s">
        <v>256</v>
      </c>
      <c r="C31" s="58"/>
      <c r="D31" s="130"/>
      <c r="E31" s="70"/>
      <c r="F31" s="71"/>
      <c r="G31" s="276">
        <v>2.5</v>
      </c>
      <c r="H31" s="298">
        <v>75</v>
      </c>
      <c r="I31" s="299">
        <v>36</v>
      </c>
      <c r="J31" s="297">
        <v>27</v>
      </c>
      <c r="K31" s="297">
        <v>9</v>
      </c>
      <c r="L31" s="297"/>
      <c r="M31" s="295">
        <v>39</v>
      </c>
      <c r="N31" s="136"/>
      <c r="O31" s="177"/>
      <c r="P31" s="64"/>
      <c r="Q31" s="62"/>
      <c r="R31" s="177"/>
      <c r="S31" s="63"/>
      <c r="T31" s="62"/>
      <c r="U31" s="177">
        <v>4</v>
      </c>
      <c r="V31" s="63"/>
      <c r="W31" s="62"/>
      <c r="X31" s="199"/>
      <c r="Y31" s="213"/>
    </row>
    <row r="32" spans="1:25" ht="15.75">
      <c r="A32" s="2216" t="s">
        <v>291</v>
      </c>
      <c r="B32" s="108" t="s">
        <v>227</v>
      </c>
      <c r="C32" s="112"/>
      <c r="D32" s="144" t="s">
        <v>66</v>
      </c>
      <c r="E32" s="144"/>
      <c r="F32" s="111"/>
      <c r="G32" s="145">
        <v>1.5</v>
      </c>
      <c r="H32" s="329">
        <v>45</v>
      </c>
      <c r="I32" s="146">
        <v>16</v>
      </c>
      <c r="J32" s="147"/>
      <c r="K32" s="147"/>
      <c r="L32" s="147"/>
      <c r="M32" s="148">
        <v>29</v>
      </c>
      <c r="N32" s="112"/>
      <c r="O32" s="190"/>
      <c r="P32" s="111"/>
      <c r="Q32" s="112"/>
      <c r="R32" s="190"/>
      <c r="S32" s="111"/>
      <c r="T32" s="112"/>
      <c r="U32" s="190">
        <v>2</v>
      </c>
      <c r="V32" s="111"/>
      <c r="W32" s="112"/>
      <c r="X32" s="206"/>
      <c r="Y32" s="213"/>
    </row>
    <row r="33" spans="1:25" ht="15.75">
      <c r="A33" s="2214"/>
      <c r="B33" s="108" t="s">
        <v>218</v>
      </c>
      <c r="C33" s="112"/>
      <c r="D33" s="144" t="s">
        <v>66</v>
      </c>
      <c r="E33" s="144"/>
      <c r="F33" s="111"/>
      <c r="G33" s="145">
        <v>1.5</v>
      </c>
      <c r="H33" s="329">
        <v>45</v>
      </c>
      <c r="I33" s="146">
        <v>16</v>
      </c>
      <c r="J33" s="147">
        <v>16</v>
      </c>
      <c r="K33" s="147"/>
      <c r="L33" s="147"/>
      <c r="M33" s="148">
        <v>29</v>
      </c>
      <c r="N33" s="112"/>
      <c r="O33" s="190"/>
      <c r="P33" s="111"/>
      <c r="Q33" s="112"/>
      <c r="R33" s="190"/>
      <c r="S33" s="111"/>
      <c r="T33" s="112"/>
      <c r="U33" s="190">
        <v>2</v>
      </c>
      <c r="V33" s="111"/>
      <c r="W33" s="112"/>
      <c r="X33" s="206"/>
      <c r="Y33" s="213"/>
    </row>
    <row r="34" spans="1:25" ht="15.75">
      <c r="A34" s="2214"/>
      <c r="B34" s="108" t="s">
        <v>210</v>
      </c>
      <c r="C34" s="112"/>
      <c r="D34" s="144" t="s">
        <v>66</v>
      </c>
      <c r="E34" s="144"/>
      <c r="F34" s="111"/>
      <c r="G34" s="145">
        <v>1.5</v>
      </c>
      <c r="H34" s="329">
        <v>45</v>
      </c>
      <c r="I34" s="146">
        <v>16</v>
      </c>
      <c r="J34" s="147"/>
      <c r="K34" s="147"/>
      <c r="L34" s="147">
        <v>16</v>
      </c>
      <c r="M34" s="148">
        <v>29</v>
      </c>
      <c r="N34" s="112"/>
      <c r="O34" s="190"/>
      <c r="P34" s="111"/>
      <c r="Q34" s="112"/>
      <c r="R34" s="190"/>
      <c r="S34" s="111"/>
      <c r="T34" s="112"/>
      <c r="U34" s="190">
        <v>2</v>
      </c>
      <c r="V34" s="111"/>
      <c r="W34" s="112"/>
      <c r="X34" s="206"/>
      <c r="Y34" s="213"/>
    </row>
    <row r="35" spans="1:25" ht="16.5" thickBot="1">
      <c r="A35" s="2214"/>
      <c r="B35" s="426" t="s">
        <v>219</v>
      </c>
      <c r="C35" s="306"/>
      <c r="D35" s="307" t="s">
        <v>66</v>
      </c>
      <c r="E35" s="307"/>
      <c r="F35" s="308"/>
      <c r="G35" s="309">
        <v>1.5</v>
      </c>
      <c r="H35" s="330">
        <v>45</v>
      </c>
      <c r="I35" s="310">
        <v>16</v>
      </c>
      <c r="J35" s="311">
        <v>16</v>
      </c>
      <c r="K35" s="311"/>
      <c r="L35" s="311"/>
      <c r="M35" s="312">
        <v>29</v>
      </c>
      <c r="N35" s="306"/>
      <c r="O35" s="313"/>
      <c r="P35" s="308"/>
      <c r="Q35" s="306"/>
      <c r="R35" s="313"/>
      <c r="S35" s="308"/>
      <c r="T35" s="306"/>
      <c r="U35" s="313">
        <v>2</v>
      </c>
      <c r="V35" s="308"/>
      <c r="W35" s="306"/>
      <c r="X35" s="314"/>
      <c r="Y35" s="233"/>
    </row>
    <row r="36" spans="1:25" ht="16.5" thickBot="1">
      <c r="A36" s="2217" t="s">
        <v>303</v>
      </c>
      <c r="B36" s="2218"/>
      <c r="C36" s="2218"/>
      <c r="D36" s="2218"/>
      <c r="E36" s="2218"/>
      <c r="F36" s="2218"/>
      <c r="G36" s="2218"/>
      <c r="H36" s="2218"/>
      <c r="I36" s="2218"/>
      <c r="J36" s="2218"/>
      <c r="K36" s="2218"/>
      <c r="L36" s="2218"/>
      <c r="M36" s="2218"/>
      <c r="N36" s="2218"/>
      <c r="O36" s="2218"/>
      <c r="P36" s="2218"/>
      <c r="Q36" s="2218"/>
      <c r="R36" s="2218"/>
      <c r="S36" s="2218"/>
      <c r="T36" s="2218"/>
      <c r="U36" s="2218"/>
      <c r="V36" s="2218"/>
      <c r="W36" s="2218"/>
      <c r="X36" s="2218"/>
      <c r="Y36" s="2219"/>
    </row>
    <row r="37" spans="1:25" ht="15.75">
      <c r="A37" s="246" t="s">
        <v>95</v>
      </c>
      <c r="B37" s="395" t="s">
        <v>116</v>
      </c>
      <c r="C37" s="254"/>
      <c r="D37" s="399" t="s">
        <v>304</v>
      </c>
      <c r="E37" s="264"/>
      <c r="F37" s="427"/>
      <c r="G37" s="397"/>
      <c r="H37" s="398"/>
      <c r="I37" s="254"/>
      <c r="J37" s="399"/>
      <c r="K37" s="399"/>
      <c r="L37" s="399"/>
      <c r="M37" s="263"/>
      <c r="N37" s="261"/>
      <c r="O37" s="262"/>
      <c r="P37" s="396"/>
      <c r="Q37" s="254"/>
      <c r="R37" s="262"/>
      <c r="S37" s="263"/>
      <c r="T37" s="254"/>
      <c r="U37" s="262"/>
      <c r="V37" s="263" t="s">
        <v>276</v>
      </c>
      <c r="W37" s="254"/>
      <c r="X37" s="264"/>
      <c r="Y37" s="214"/>
    </row>
    <row r="38" spans="1:25" ht="15.75">
      <c r="A38" s="245" t="s">
        <v>108</v>
      </c>
      <c r="B38" s="252" t="s">
        <v>121</v>
      </c>
      <c r="C38" s="279"/>
      <c r="D38" s="280" t="s">
        <v>304</v>
      </c>
      <c r="E38" s="280"/>
      <c r="F38" s="281"/>
      <c r="G38" s="74"/>
      <c r="H38" s="282"/>
      <c r="I38" s="285"/>
      <c r="J38" s="280"/>
      <c r="K38" s="280"/>
      <c r="L38" s="280"/>
      <c r="M38" s="281"/>
      <c r="N38" s="283"/>
      <c r="O38" s="284"/>
      <c r="P38" s="281"/>
      <c r="Q38" s="285"/>
      <c r="R38" s="284"/>
      <c r="S38" s="281"/>
      <c r="T38" s="285"/>
      <c r="U38" s="284"/>
      <c r="V38" s="281" t="s">
        <v>281</v>
      </c>
      <c r="W38" s="285"/>
      <c r="X38" s="286"/>
      <c r="Y38" s="235"/>
    </row>
    <row r="39" spans="1:25" ht="15.75">
      <c r="A39" s="245" t="s">
        <v>129</v>
      </c>
      <c r="B39" s="252" t="s">
        <v>133</v>
      </c>
      <c r="C39" s="279"/>
      <c r="D39" s="280"/>
      <c r="E39" s="280" t="s">
        <v>67</v>
      </c>
      <c r="F39" s="281"/>
      <c r="G39" s="74">
        <v>1</v>
      </c>
      <c r="H39" s="282">
        <v>30</v>
      </c>
      <c r="I39" s="285">
        <v>18</v>
      </c>
      <c r="J39" s="280"/>
      <c r="K39" s="280"/>
      <c r="L39" s="280">
        <v>18</v>
      </c>
      <c r="M39" s="281">
        <v>12</v>
      </c>
      <c r="N39" s="283"/>
      <c r="O39" s="284"/>
      <c r="P39" s="281"/>
      <c r="Q39" s="285"/>
      <c r="R39" s="284"/>
      <c r="S39" s="281"/>
      <c r="T39" s="285"/>
      <c r="U39" s="284"/>
      <c r="V39" s="281">
        <v>2</v>
      </c>
      <c r="W39" s="285"/>
      <c r="X39" s="286"/>
      <c r="Y39" s="235"/>
    </row>
    <row r="40" spans="1:25" ht="15.75">
      <c r="A40" s="293" t="s">
        <v>253</v>
      </c>
      <c r="B40" s="78" t="s">
        <v>187</v>
      </c>
      <c r="C40" s="278" t="s">
        <v>67</v>
      </c>
      <c r="D40" s="130"/>
      <c r="E40" s="70"/>
      <c r="F40" s="72"/>
      <c r="G40" s="74">
        <v>1.5</v>
      </c>
      <c r="H40" s="59">
        <v>45</v>
      </c>
      <c r="I40" s="60">
        <v>27</v>
      </c>
      <c r="J40" s="61">
        <v>18</v>
      </c>
      <c r="K40" s="130"/>
      <c r="L40" s="61">
        <v>9</v>
      </c>
      <c r="M40" s="107">
        <v>18</v>
      </c>
      <c r="N40" s="104"/>
      <c r="O40" s="178"/>
      <c r="P40" s="107"/>
      <c r="Q40" s="60"/>
      <c r="R40" s="178"/>
      <c r="S40" s="107"/>
      <c r="T40" s="60"/>
      <c r="U40" s="178"/>
      <c r="V40" s="107">
        <v>3</v>
      </c>
      <c r="W40" s="60"/>
      <c r="X40" s="200"/>
      <c r="Y40" s="212"/>
    </row>
    <row r="41" spans="1:25" ht="15.75">
      <c r="A41" s="293" t="s">
        <v>244</v>
      </c>
      <c r="B41" s="294" t="s">
        <v>256</v>
      </c>
      <c r="C41" s="60" t="s">
        <v>67</v>
      </c>
      <c r="D41" s="130"/>
      <c r="E41" s="70"/>
      <c r="F41" s="71"/>
      <c r="G41" s="276">
        <v>2</v>
      </c>
      <c r="H41" s="59">
        <v>60</v>
      </c>
      <c r="I41" s="60">
        <v>36</v>
      </c>
      <c r="J41" s="61">
        <v>18</v>
      </c>
      <c r="K41" s="61">
        <v>9</v>
      </c>
      <c r="L41" s="61">
        <v>9</v>
      </c>
      <c r="M41" s="107">
        <v>24</v>
      </c>
      <c r="N41" s="104"/>
      <c r="O41" s="178"/>
      <c r="P41" s="109"/>
      <c r="Q41" s="60"/>
      <c r="R41" s="178"/>
      <c r="S41" s="107"/>
      <c r="T41" s="60"/>
      <c r="U41" s="178"/>
      <c r="V41" s="107">
        <v>4</v>
      </c>
      <c r="W41" s="60"/>
      <c r="X41" s="200"/>
      <c r="Y41" s="213"/>
    </row>
    <row r="42" spans="1:25" ht="15.75">
      <c r="A42" s="293" t="s">
        <v>254</v>
      </c>
      <c r="B42" s="294" t="s">
        <v>257</v>
      </c>
      <c r="C42" s="58"/>
      <c r="D42" s="130"/>
      <c r="E42" s="70"/>
      <c r="F42" s="295" t="s">
        <v>67</v>
      </c>
      <c r="G42" s="276">
        <v>1</v>
      </c>
      <c r="H42" s="59">
        <v>30</v>
      </c>
      <c r="I42" s="60">
        <v>18</v>
      </c>
      <c r="J42" s="130"/>
      <c r="K42" s="130"/>
      <c r="L42" s="61">
        <v>18</v>
      </c>
      <c r="M42" s="107">
        <v>12</v>
      </c>
      <c r="N42" s="104"/>
      <c r="O42" s="178"/>
      <c r="P42" s="109"/>
      <c r="Q42" s="60"/>
      <c r="R42" s="178"/>
      <c r="S42" s="107"/>
      <c r="T42" s="60"/>
      <c r="U42" s="178"/>
      <c r="V42" s="107">
        <v>2</v>
      </c>
      <c r="W42" s="60"/>
      <c r="X42" s="200"/>
      <c r="Y42" s="213"/>
    </row>
    <row r="43" spans="1:25" ht="31.5">
      <c r="A43" s="435" t="s">
        <v>192</v>
      </c>
      <c r="B43" s="296" t="s">
        <v>196</v>
      </c>
      <c r="C43" s="58"/>
      <c r="D43" s="61" t="s">
        <v>67</v>
      </c>
      <c r="E43" s="70"/>
      <c r="F43" s="295"/>
      <c r="G43" s="276">
        <v>3</v>
      </c>
      <c r="H43" s="398">
        <f>G43*30</f>
        <v>90</v>
      </c>
      <c r="I43" s="254"/>
      <c r="J43" s="423"/>
      <c r="K43" s="423"/>
      <c r="L43" s="399"/>
      <c r="M43" s="263"/>
      <c r="N43" s="104"/>
      <c r="O43" s="178"/>
      <c r="P43" s="109"/>
      <c r="Q43" s="60"/>
      <c r="R43" s="178"/>
      <c r="S43" s="107"/>
      <c r="T43" s="60"/>
      <c r="U43" s="178"/>
      <c r="V43" s="107"/>
      <c r="W43" s="60"/>
      <c r="X43" s="200"/>
      <c r="Y43" s="213"/>
    </row>
    <row r="44" spans="1:25" ht="15.75">
      <c r="A44" s="2294" t="s">
        <v>261</v>
      </c>
      <c r="B44" s="108" t="s">
        <v>228</v>
      </c>
      <c r="C44" s="82"/>
      <c r="D44" s="131" t="s">
        <v>67</v>
      </c>
      <c r="E44" s="131"/>
      <c r="F44" s="113"/>
      <c r="G44" s="79">
        <v>1.5</v>
      </c>
      <c r="H44" s="329">
        <v>45</v>
      </c>
      <c r="I44" s="146">
        <v>18</v>
      </c>
      <c r="J44" s="147"/>
      <c r="K44" s="147"/>
      <c r="L44" s="147"/>
      <c r="M44" s="148">
        <v>27</v>
      </c>
      <c r="N44" s="82"/>
      <c r="O44" s="191"/>
      <c r="P44" s="113"/>
      <c r="Q44" s="82"/>
      <c r="R44" s="191"/>
      <c r="S44" s="113"/>
      <c r="T44" s="82"/>
      <c r="U44" s="191"/>
      <c r="V44" s="113">
        <v>2</v>
      </c>
      <c r="W44" s="82"/>
      <c r="X44" s="207"/>
      <c r="Y44" s="213"/>
    </row>
    <row r="45" spans="1:25" ht="15.75">
      <c r="A45" s="2295"/>
      <c r="B45" s="108" t="s">
        <v>220</v>
      </c>
      <c r="C45" s="82"/>
      <c r="D45" s="131" t="s">
        <v>67</v>
      </c>
      <c r="E45" s="131"/>
      <c r="F45" s="113"/>
      <c r="G45" s="79">
        <v>1.5</v>
      </c>
      <c r="H45" s="329">
        <v>45</v>
      </c>
      <c r="I45" s="146">
        <v>18</v>
      </c>
      <c r="J45" s="147">
        <v>9</v>
      </c>
      <c r="K45" s="147"/>
      <c r="L45" s="147">
        <v>9</v>
      </c>
      <c r="M45" s="148">
        <v>27</v>
      </c>
      <c r="N45" s="82"/>
      <c r="O45" s="191"/>
      <c r="P45" s="113"/>
      <c r="Q45" s="82"/>
      <c r="R45" s="191"/>
      <c r="S45" s="113"/>
      <c r="T45" s="82"/>
      <c r="U45" s="191"/>
      <c r="V45" s="113">
        <v>2</v>
      </c>
      <c r="W45" s="82"/>
      <c r="X45" s="207"/>
      <c r="Y45" s="213"/>
    </row>
    <row r="46" spans="1:25" ht="15.75">
      <c r="A46" s="2295"/>
      <c r="B46" s="305" t="s">
        <v>221</v>
      </c>
      <c r="C46" s="306"/>
      <c r="D46" s="307" t="s">
        <v>67</v>
      </c>
      <c r="E46" s="307"/>
      <c r="F46" s="308"/>
      <c r="G46" s="309">
        <v>1.5</v>
      </c>
      <c r="H46" s="330">
        <v>45</v>
      </c>
      <c r="I46" s="310">
        <v>18</v>
      </c>
      <c r="J46" s="311">
        <v>9</v>
      </c>
      <c r="K46" s="311"/>
      <c r="L46" s="311">
        <v>9</v>
      </c>
      <c r="M46" s="312">
        <v>27</v>
      </c>
      <c r="N46" s="306"/>
      <c r="O46" s="313"/>
      <c r="P46" s="308"/>
      <c r="Q46" s="306"/>
      <c r="R46" s="313"/>
      <c r="S46" s="308"/>
      <c r="T46" s="306"/>
      <c r="U46" s="313"/>
      <c r="V46" s="308">
        <v>2</v>
      </c>
      <c r="W46" s="306"/>
      <c r="X46" s="314"/>
      <c r="Y46" s="233"/>
    </row>
    <row r="47" spans="1:25" ht="15.75">
      <c r="A47" s="2295"/>
      <c r="B47" s="251" t="s">
        <v>210</v>
      </c>
      <c r="C47" s="82"/>
      <c r="D47" s="131" t="s">
        <v>67</v>
      </c>
      <c r="E47" s="131"/>
      <c r="F47" s="113"/>
      <c r="G47" s="79">
        <v>1.5</v>
      </c>
      <c r="H47" s="331">
        <v>45</v>
      </c>
      <c r="I47" s="299">
        <v>18</v>
      </c>
      <c r="J47" s="297"/>
      <c r="K47" s="297"/>
      <c r="L47" s="297">
        <v>18</v>
      </c>
      <c r="M47" s="295">
        <v>27</v>
      </c>
      <c r="N47" s="82"/>
      <c r="O47" s="191"/>
      <c r="P47" s="113"/>
      <c r="Q47" s="82"/>
      <c r="R47" s="191"/>
      <c r="S47" s="113"/>
      <c r="T47" s="82"/>
      <c r="U47" s="191"/>
      <c r="V47" s="113">
        <v>2</v>
      </c>
      <c r="W47" s="82"/>
      <c r="X47" s="207"/>
      <c r="Y47" s="213"/>
    </row>
    <row r="48" spans="1:25" ht="15.75">
      <c r="A48" s="2295"/>
      <c r="B48" s="428" t="s">
        <v>222</v>
      </c>
      <c r="C48" s="429"/>
      <c r="D48" s="430" t="s">
        <v>67</v>
      </c>
      <c r="E48" s="430"/>
      <c r="F48" s="431"/>
      <c r="G48" s="432">
        <v>1.5</v>
      </c>
      <c r="H48" s="330">
        <v>45</v>
      </c>
      <c r="I48" s="310">
        <v>18</v>
      </c>
      <c r="J48" s="311">
        <v>9</v>
      </c>
      <c r="K48" s="311"/>
      <c r="L48" s="311">
        <v>9</v>
      </c>
      <c r="M48" s="312">
        <v>27</v>
      </c>
      <c r="N48" s="429"/>
      <c r="O48" s="433"/>
      <c r="P48" s="431"/>
      <c r="Q48" s="429"/>
      <c r="R48" s="433"/>
      <c r="S48" s="431"/>
      <c r="T48" s="429"/>
      <c r="U48" s="433"/>
      <c r="V48" s="431">
        <v>2</v>
      </c>
      <c r="W48" s="429"/>
      <c r="X48" s="434"/>
      <c r="Y48" s="322"/>
    </row>
    <row r="49" spans="1:25" ht="15.75">
      <c r="A49" s="2515" t="s">
        <v>203</v>
      </c>
      <c r="B49" s="93" t="s">
        <v>228</v>
      </c>
      <c r="C49" s="88"/>
      <c r="D49" s="89" t="s">
        <v>67</v>
      </c>
      <c r="E49" s="90"/>
      <c r="F49" s="91"/>
      <c r="G49" s="94">
        <v>3</v>
      </c>
      <c r="H49" s="156">
        <f aca="true" t="shared" si="0" ref="H49:H54">G49*30</f>
        <v>90</v>
      </c>
      <c r="I49" s="159">
        <v>30</v>
      </c>
      <c r="J49" s="154"/>
      <c r="K49" s="154"/>
      <c r="L49" s="154"/>
      <c r="M49" s="155">
        <f aca="true" t="shared" si="1" ref="M49:M54">H49-I49</f>
        <v>60</v>
      </c>
      <c r="N49" s="102"/>
      <c r="O49" s="193"/>
      <c r="P49" s="92"/>
      <c r="Q49" s="103"/>
      <c r="R49" s="193"/>
      <c r="S49" s="92"/>
      <c r="T49" s="103"/>
      <c r="U49" s="193"/>
      <c r="V49" s="92">
        <v>3</v>
      </c>
      <c r="W49" s="103"/>
      <c r="X49" s="209"/>
      <c r="Y49" s="213"/>
    </row>
    <row r="50" spans="1:25" ht="15.75">
      <c r="A50" s="2515"/>
      <c r="B50" s="93" t="s">
        <v>263</v>
      </c>
      <c r="C50" s="88"/>
      <c r="D50" s="89" t="s">
        <v>67</v>
      </c>
      <c r="E50" s="90"/>
      <c r="F50" s="91"/>
      <c r="G50" s="94">
        <v>3</v>
      </c>
      <c r="H50" s="156">
        <f t="shared" si="0"/>
        <v>90</v>
      </c>
      <c r="I50" s="159">
        <f>J50+K50+L50</f>
        <v>30</v>
      </c>
      <c r="J50" s="154">
        <v>10</v>
      </c>
      <c r="K50" s="154">
        <v>10</v>
      </c>
      <c r="L50" s="154">
        <v>10</v>
      </c>
      <c r="M50" s="155">
        <f t="shared" si="1"/>
        <v>60</v>
      </c>
      <c r="N50" s="102"/>
      <c r="O50" s="193"/>
      <c r="P50" s="92"/>
      <c r="Q50" s="103"/>
      <c r="R50" s="193"/>
      <c r="S50" s="92"/>
      <c r="T50" s="103"/>
      <c r="U50" s="193"/>
      <c r="V50" s="92">
        <v>3</v>
      </c>
      <c r="W50" s="103"/>
      <c r="X50" s="209"/>
      <c r="Y50" s="213"/>
    </row>
    <row r="51" spans="1:25" ht="15.75">
      <c r="A51" s="2515"/>
      <c r="B51" s="93" t="s">
        <v>262</v>
      </c>
      <c r="C51" s="88"/>
      <c r="D51" s="89" t="s">
        <v>67</v>
      </c>
      <c r="E51" s="90"/>
      <c r="F51" s="91"/>
      <c r="G51" s="94">
        <v>3</v>
      </c>
      <c r="H51" s="156">
        <f t="shared" si="0"/>
        <v>90</v>
      </c>
      <c r="I51" s="159">
        <f>J51+K51+L51</f>
        <v>30</v>
      </c>
      <c r="J51" s="154">
        <v>10</v>
      </c>
      <c r="K51" s="154">
        <v>10</v>
      </c>
      <c r="L51" s="154">
        <v>10</v>
      </c>
      <c r="M51" s="155">
        <f t="shared" si="1"/>
        <v>60</v>
      </c>
      <c r="N51" s="102"/>
      <c r="O51" s="193"/>
      <c r="P51" s="92"/>
      <c r="Q51" s="103"/>
      <c r="R51" s="193"/>
      <c r="S51" s="92"/>
      <c r="T51" s="103"/>
      <c r="U51" s="193"/>
      <c r="V51" s="92">
        <v>3</v>
      </c>
      <c r="W51" s="103"/>
      <c r="X51" s="209"/>
      <c r="Y51" s="213"/>
    </row>
    <row r="52" spans="1:25" ht="15.75">
      <c r="A52" s="2510" t="s">
        <v>204</v>
      </c>
      <c r="B52" s="93" t="s">
        <v>228</v>
      </c>
      <c r="C52" s="88"/>
      <c r="D52" s="89" t="s">
        <v>67</v>
      </c>
      <c r="E52" s="90"/>
      <c r="F52" s="91"/>
      <c r="G52" s="94">
        <v>5</v>
      </c>
      <c r="H52" s="156">
        <f t="shared" si="0"/>
        <v>150</v>
      </c>
      <c r="I52" s="159">
        <v>63</v>
      </c>
      <c r="J52" s="154"/>
      <c r="K52" s="154"/>
      <c r="L52" s="154"/>
      <c r="M52" s="155">
        <f t="shared" si="1"/>
        <v>87</v>
      </c>
      <c r="N52" s="102"/>
      <c r="O52" s="193"/>
      <c r="P52" s="92"/>
      <c r="Q52" s="103"/>
      <c r="R52" s="193"/>
      <c r="S52" s="92"/>
      <c r="T52" s="103"/>
      <c r="U52" s="193"/>
      <c r="V52" s="92">
        <v>7</v>
      </c>
      <c r="W52" s="103"/>
      <c r="X52" s="209"/>
      <c r="Y52" s="213"/>
    </row>
    <row r="53" spans="1:25" ht="31.5">
      <c r="A53" s="2511"/>
      <c r="B53" s="93" t="s">
        <v>249</v>
      </c>
      <c r="C53" s="88"/>
      <c r="D53" s="89" t="s">
        <v>67</v>
      </c>
      <c r="E53" s="90"/>
      <c r="F53" s="91"/>
      <c r="G53" s="94">
        <v>5</v>
      </c>
      <c r="H53" s="156">
        <f t="shared" si="0"/>
        <v>150</v>
      </c>
      <c r="I53" s="159">
        <f>J53+K53+L53</f>
        <v>63</v>
      </c>
      <c r="J53" s="154">
        <v>45</v>
      </c>
      <c r="K53" s="154">
        <v>18</v>
      </c>
      <c r="L53" s="154"/>
      <c r="M53" s="155">
        <f t="shared" si="1"/>
        <v>87</v>
      </c>
      <c r="N53" s="102"/>
      <c r="O53" s="193"/>
      <c r="P53" s="92"/>
      <c r="Q53" s="103"/>
      <c r="R53" s="193"/>
      <c r="S53" s="92"/>
      <c r="T53" s="103"/>
      <c r="U53" s="193"/>
      <c r="V53" s="92">
        <v>7</v>
      </c>
      <c r="W53" s="103"/>
      <c r="X53" s="209"/>
      <c r="Y53" s="213"/>
    </row>
    <row r="54" spans="1:25" ht="32.25" thickBot="1">
      <c r="A54" s="2512"/>
      <c r="B54" s="543" t="s">
        <v>246</v>
      </c>
      <c r="C54" s="544"/>
      <c r="D54" s="545" t="s">
        <v>67</v>
      </c>
      <c r="E54" s="546"/>
      <c r="F54" s="547"/>
      <c r="G54" s="548">
        <v>5</v>
      </c>
      <c r="H54" s="559">
        <f t="shared" si="0"/>
        <v>150</v>
      </c>
      <c r="I54" s="550">
        <f>J54+K54+L54</f>
        <v>63</v>
      </c>
      <c r="J54" s="551">
        <v>45</v>
      </c>
      <c r="K54" s="551">
        <v>18</v>
      </c>
      <c r="L54" s="551"/>
      <c r="M54" s="552">
        <f t="shared" si="1"/>
        <v>87</v>
      </c>
      <c r="N54" s="553"/>
      <c r="O54" s="554"/>
      <c r="P54" s="555"/>
      <c r="Q54" s="556"/>
      <c r="R54" s="554"/>
      <c r="S54" s="555"/>
      <c r="T54" s="556"/>
      <c r="U54" s="554"/>
      <c r="V54" s="555">
        <v>7</v>
      </c>
      <c r="W54" s="556"/>
      <c r="X54" s="557"/>
      <c r="Y54" s="558"/>
    </row>
    <row r="57" ht="15.75">
      <c r="G57" s="523"/>
    </row>
    <row r="58" ht="15.75">
      <c r="G58" s="523"/>
    </row>
    <row r="59" ht="15.75">
      <c r="G59" s="523"/>
    </row>
    <row r="60" ht="15.75">
      <c r="G60" s="523"/>
    </row>
  </sheetData>
  <sheetProtection/>
  <autoFilter ref="V1:V35"/>
  <mergeCells count="32"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32:A35"/>
    <mergeCell ref="D3:D7"/>
    <mergeCell ref="N2:Y3"/>
    <mergeCell ref="H2:M2"/>
    <mergeCell ref="N6:Y6"/>
    <mergeCell ref="T4:V4"/>
    <mergeCell ref="A1:Y1"/>
    <mergeCell ref="A2:A7"/>
    <mergeCell ref="B2:B7"/>
    <mergeCell ref="C2:F2"/>
    <mergeCell ref="G2:G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67" customWidth="1"/>
    <col min="3" max="3" width="10.140625" style="973" customWidth="1"/>
    <col min="4" max="4" width="49.8515625" style="67" customWidth="1"/>
    <col min="5" max="5" width="9.00390625" style="974" customWidth="1"/>
    <col min="6" max="6" width="12.00390625" style="978" customWidth="1"/>
    <col min="7" max="7" width="7.28125" style="978" customWidth="1"/>
    <col min="8" max="8" width="6.421875" style="974" customWidth="1"/>
    <col min="9" max="9" width="7.421875" style="974" customWidth="1"/>
    <col min="10" max="10" width="9.8515625" style="974" customWidth="1"/>
    <col min="11" max="11" width="7.421875" style="67" customWidth="1"/>
    <col min="12" max="12" width="6.57421875" style="67" customWidth="1"/>
    <col min="13" max="13" width="5.8515625" style="67" customWidth="1"/>
    <col min="14" max="14" width="7.00390625" style="67" customWidth="1"/>
    <col min="15" max="15" width="7.8515625" style="67" customWidth="1"/>
    <col min="16" max="16" width="4.140625" style="67" hidden="1" customWidth="1"/>
    <col min="17" max="17" width="4.57421875" style="67" hidden="1" customWidth="1"/>
    <col min="18" max="18" width="3.7109375" style="67" hidden="1" customWidth="1"/>
    <col min="19" max="21" width="3.8515625" style="67" hidden="1" customWidth="1"/>
    <col min="22" max="22" width="4.8515625" style="67" customWidth="1"/>
    <col min="23" max="24" width="3.8515625" style="67" customWidth="1"/>
    <col min="25" max="26" width="4.00390625" style="127" hidden="1" customWidth="1"/>
    <col min="27" max="27" width="4.57421875" style="67" hidden="1" customWidth="1"/>
    <col min="28" max="28" width="2.57421875" style="67" customWidth="1"/>
    <col min="29" max="29" width="3.851562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1:27" s="54" customFormat="1" ht="18.75" customHeight="1" thickBot="1">
      <c r="A1" s="719" t="s">
        <v>545</v>
      </c>
      <c r="B1" s="719" t="s">
        <v>546</v>
      </c>
      <c r="C1" s="2331" t="s">
        <v>654</v>
      </c>
      <c r="D1" s="2332"/>
      <c r="E1" s="2332"/>
      <c r="F1" s="2332"/>
      <c r="G1" s="2332"/>
      <c r="H1" s="2332"/>
      <c r="I1" s="2332"/>
      <c r="J1" s="2332"/>
      <c r="K1" s="2332"/>
      <c r="L1" s="2332"/>
      <c r="M1" s="2332"/>
      <c r="N1" s="2332"/>
      <c r="O1" s="2332"/>
      <c r="P1" s="2332"/>
      <c r="Q1" s="2332"/>
      <c r="R1" s="2332"/>
      <c r="S1" s="2332"/>
      <c r="T1" s="2332"/>
      <c r="U1" s="2332"/>
      <c r="V1" s="2332"/>
      <c r="W1" s="2332"/>
      <c r="X1" s="2332"/>
      <c r="Y1" s="2332"/>
      <c r="Z1" s="2332"/>
      <c r="AA1" s="2333"/>
    </row>
    <row r="2" spans="1:27" s="54" customFormat="1" ht="15.75" customHeight="1">
      <c r="A2" s="719"/>
      <c r="B2" s="719"/>
      <c r="C2" s="2485" t="s">
        <v>68</v>
      </c>
      <c r="D2" s="2337" t="s">
        <v>287</v>
      </c>
      <c r="E2" s="2340" t="s">
        <v>33</v>
      </c>
      <c r="F2" s="2341"/>
      <c r="G2" s="2341"/>
      <c r="H2" s="2342"/>
      <c r="I2" s="2343" t="s">
        <v>288</v>
      </c>
      <c r="J2" s="2309" t="s">
        <v>34</v>
      </c>
      <c r="K2" s="2310"/>
      <c r="L2" s="2310"/>
      <c r="M2" s="2310"/>
      <c r="N2" s="2310"/>
      <c r="O2" s="2311"/>
      <c r="P2" s="2273" t="s">
        <v>69</v>
      </c>
      <c r="Q2" s="2274"/>
      <c r="R2" s="2274"/>
      <c r="S2" s="2274"/>
      <c r="T2" s="2274"/>
      <c r="U2" s="2274"/>
      <c r="V2" s="2274"/>
      <c r="W2" s="2274"/>
      <c r="X2" s="2274"/>
      <c r="Y2" s="2274"/>
      <c r="Z2" s="2274"/>
      <c r="AA2" s="2275"/>
    </row>
    <row r="3" spans="1:27" s="54" customFormat="1" ht="16.5" thickBot="1">
      <c r="A3" s="719"/>
      <c r="B3" s="719"/>
      <c r="C3" s="2486"/>
      <c r="D3" s="2338"/>
      <c r="E3" s="2355" t="s">
        <v>35</v>
      </c>
      <c r="F3" s="2357" t="s">
        <v>36</v>
      </c>
      <c r="G3" s="2323" t="s">
        <v>37</v>
      </c>
      <c r="H3" s="2324"/>
      <c r="I3" s="2344"/>
      <c r="J3" s="2359" t="s">
        <v>0</v>
      </c>
      <c r="K3" s="2360" t="s">
        <v>38</v>
      </c>
      <c r="L3" s="2360"/>
      <c r="M3" s="2360"/>
      <c r="N3" s="2361"/>
      <c r="O3" s="2362" t="s">
        <v>39</v>
      </c>
      <c r="P3" s="2276"/>
      <c r="Q3" s="2277"/>
      <c r="R3" s="2277"/>
      <c r="S3" s="2277"/>
      <c r="T3" s="2277"/>
      <c r="U3" s="2277"/>
      <c r="V3" s="2277"/>
      <c r="W3" s="2277"/>
      <c r="X3" s="2277"/>
      <c r="Y3" s="2277"/>
      <c r="Z3" s="2277"/>
      <c r="AA3" s="2278"/>
    </row>
    <row r="4" spans="1:27" s="54" customFormat="1" ht="16.5" thickBot="1">
      <c r="A4" s="719"/>
      <c r="B4" s="719"/>
      <c r="C4" s="2486"/>
      <c r="D4" s="2338"/>
      <c r="E4" s="2355"/>
      <c r="F4" s="2357"/>
      <c r="G4" s="2357" t="s">
        <v>40</v>
      </c>
      <c r="H4" s="2318" t="s">
        <v>41</v>
      </c>
      <c r="I4" s="2344"/>
      <c r="J4" s="2344"/>
      <c r="K4" s="2320" t="s">
        <v>1</v>
      </c>
      <c r="L4" s="2325" t="s">
        <v>2</v>
      </c>
      <c r="M4" s="2325" t="s">
        <v>42</v>
      </c>
      <c r="N4" s="2325" t="s">
        <v>89</v>
      </c>
      <c r="O4" s="2363"/>
      <c r="P4" s="2346" t="s">
        <v>43</v>
      </c>
      <c r="Q4" s="2347"/>
      <c r="R4" s="2348"/>
      <c r="S4" s="2346" t="s">
        <v>44</v>
      </c>
      <c r="T4" s="2347"/>
      <c r="U4" s="2348"/>
      <c r="V4" s="2346" t="s">
        <v>45</v>
      </c>
      <c r="W4" s="2347"/>
      <c r="X4" s="2348"/>
      <c r="Y4" s="2279" t="s">
        <v>46</v>
      </c>
      <c r="Z4" s="2280"/>
      <c r="AA4" s="2281"/>
    </row>
    <row r="5" spans="1:27" s="54" customFormat="1" ht="16.5" thickBot="1">
      <c r="A5" s="719"/>
      <c r="B5" s="719"/>
      <c r="C5" s="2486"/>
      <c r="D5" s="2338"/>
      <c r="E5" s="2355"/>
      <c r="F5" s="2357"/>
      <c r="G5" s="2357"/>
      <c r="H5" s="2318"/>
      <c r="I5" s="2344"/>
      <c r="J5" s="2344"/>
      <c r="K5" s="2321"/>
      <c r="L5" s="2326"/>
      <c r="M5" s="2326"/>
      <c r="N5" s="2326"/>
      <c r="O5" s="2363"/>
      <c r="P5" s="855">
        <v>1</v>
      </c>
      <c r="Q5" s="854" t="s">
        <v>62</v>
      </c>
      <c r="R5" s="856" t="s">
        <v>63</v>
      </c>
      <c r="S5" s="855">
        <v>3</v>
      </c>
      <c r="T5" s="854" t="s">
        <v>64</v>
      </c>
      <c r="U5" s="857" t="s">
        <v>65</v>
      </c>
      <c r="V5" s="858">
        <v>5</v>
      </c>
      <c r="W5" s="854" t="s">
        <v>66</v>
      </c>
      <c r="X5" s="857" t="s">
        <v>67</v>
      </c>
      <c r="Y5" s="152">
        <v>7</v>
      </c>
      <c r="Z5" s="175" t="s">
        <v>90</v>
      </c>
      <c r="AA5" s="215" t="s">
        <v>84</v>
      </c>
    </row>
    <row r="6" spans="1:27" s="54" customFormat="1" ht="16.5" thickBot="1">
      <c r="A6" s="719"/>
      <c r="B6" s="719"/>
      <c r="C6" s="2486"/>
      <c r="D6" s="2338"/>
      <c r="E6" s="2355"/>
      <c r="F6" s="2357"/>
      <c r="G6" s="2357"/>
      <c r="H6" s="2318"/>
      <c r="I6" s="2344"/>
      <c r="J6" s="2344"/>
      <c r="K6" s="2321"/>
      <c r="L6" s="2326"/>
      <c r="M6" s="2326"/>
      <c r="N6" s="2326"/>
      <c r="O6" s="2364"/>
      <c r="P6" s="2279" t="s">
        <v>70</v>
      </c>
      <c r="Q6" s="2280"/>
      <c r="R6" s="2280"/>
      <c r="S6" s="2280"/>
      <c r="T6" s="2280"/>
      <c r="U6" s="2280"/>
      <c r="V6" s="2280"/>
      <c r="W6" s="2280"/>
      <c r="X6" s="2280"/>
      <c r="Y6" s="2280"/>
      <c r="Z6" s="2280"/>
      <c r="AA6" s="2281"/>
    </row>
    <row r="7" spans="1:27" s="54" customFormat="1" ht="24.75" customHeight="1" thickBot="1">
      <c r="A7" s="719"/>
      <c r="B7" s="719"/>
      <c r="C7" s="2487"/>
      <c r="D7" s="2339"/>
      <c r="E7" s="2356"/>
      <c r="F7" s="2358"/>
      <c r="G7" s="2358"/>
      <c r="H7" s="2319"/>
      <c r="I7" s="2345"/>
      <c r="J7" s="2345"/>
      <c r="K7" s="2322"/>
      <c r="L7" s="2327"/>
      <c r="M7" s="2327"/>
      <c r="N7" s="2327"/>
      <c r="O7" s="2365"/>
      <c r="P7" s="855">
        <v>15</v>
      </c>
      <c r="Q7" s="854">
        <v>9</v>
      </c>
      <c r="R7" s="857">
        <v>9</v>
      </c>
      <c r="S7" s="855">
        <v>15</v>
      </c>
      <c r="T7" s="854">
        <v>9</v>
      </c>
      <c r="U7" s="857">
        <v>9</v>
      </c>
      <c r="V7" s="855">
        <v>15</v>
      </c>
      <c r="W7" s="854">
        <v>9</v>
      </c>
      <c r="X7" s="857">
        <v>9</v>
      </c>
      <c r="Y7" s="152">
        <v>15</v>
      </c>
      <c r="Z7" s="175">
        <v>9</v>
      </c>
      <c r="AA7" s="215">
        <v>8</v>
      </c>
    </row>
    <row r="8" spans="1:32" s="54" customFormat="1" ht="16.5" thickBot="1">
      <c r="A8" s="719"/>
      <c r="B8" s="719"/>
      <c r="C8" s="858">
        <v>1</v>
      </c>
      <c r="D8" s="863">
        <v>2</v>
      </c>
      <c r="E8" s="855">
        <v>3</v>
      </c>
      <c r="F8" s="864">
        <v>4</v>
      </c>
      <c r="G8" s="864">
        <v>5</v>
      </c>
      <c r="H8" s="857">
        <v>6</v>
      </c>
      <c r="I8" s="855">
        <v>7</v>
      </c>
      <c r="J8" s="863">
        <v>8</v>
      </c>
      <c r="K8" s="858">
        <v>9</v>
      </c>
      <c r="L8" s="864">
        <v>10</v>
      </c>
      <c r="M8" s="864">
        <v>11</v>
      </c>
      <c r="N8" s="864">
        <v>12</v>
      </c>
      <c r="O8" s="857">
        <v>13</v>
      </c>
      <c r="P8" s="855">
        <v>14</v>
      </c>
      <c r="Q8" s="864">
        <v>15</v>
      </c>
      <c r="R8" s="857">
        <v>16</v>
      </c>
      <c r="S8" s="855">
        <v>17</v>
      </c>
      <c r="T8" s="864">
        <v>18</v>
      </c>
      <c r="U8" s="857">
        <v>19</v>
      </c>
      <c r="V8" s="855">
        <v>20</v>
      </c>
      <c r="W8" s="864">
        <v>21</v>
      </c>
      <c r="X8" s="857">
        <v>22</v>
      </c>
      <c r="Y8" s="152">
        <v>23</v>
      </c>
      <c r="Z8" s="175">
        <v>24</v>
      </c>
      <c r="AA8" s="153">
        <v>25</v>
      </c>
      <c r="AB8" s="55"/>
      <c r="AC8" s="55"/>
      <c r="AD8" s="55"/>
      <c r="AE8" s="55"/>
      <c r="AF8" s="55"/>
    </row>
    <row r="9" spans="1:27" ht="16.5" thickBot="1">
      <c r="A9" s="720"/>
      <c r="B9" s="720"/>
      <c r="C9" s="2218" t="s">
        <v>301</v>
      </c>
      <c r="D9" s="2513"/>
      <c r="E9" s="2513"/>
      <c r="F9" s="2513"/>
      <c r="G9" s="2513"/>
      <c r="H9" s="2513"/>
      <c r="I9" s="2513"/>
      <c r="J9" s="2513"/>
      <c r="K9" s="2513"/>
      <c r="L9" s="2513"/>
      <c r="M9" s="2513"/>
      <c r="N9" s="2513"/>
      <c r="O9" s="2513"/>
      <c r="P9" s="2513"/>
      <c r="Q9" s="2513"/>
      <c r="R9" s="2513"/>
      <c r="S9" s="2513"/>
      <c r="T9" s="2513"/>
      <c r="U9" s="2513"/>
      <c r="V9" s="2513"/>
      <c r="W9" s="2513"/>
      <c r="X9" s="2513"/>
      <c r="Y9" s="2513"/>
      <c r="Z9" s="2513"/>
      <c r="AA9" s="2514"/>
    </row>
    <row r="10" spans="1:27" ht="15.75">
      <c r="A10" s="720"/>
      <c r="B10" s="720"/>
      <c r="C10" s="1060"/>
      <c r="D10" s="1079"/>
      <c r="E10" s="1080"/>
      <c r="F10" s="1081"/>
      <c r="G10" s="1081"/>
      <c r="H10" s="1082"/>
      <c r="I10" s="1083"/>
      <c r="J10" s="973"/>
      <c r="K10" s="1080"/>
      <c r="L10" s="1081"/>
      <c r="M10" s="1081"/>
      <c r="N10" s="1081"/>
      <c r="O10" s="1082"/>
      <c r="P10" s="1080"/>
      <c r="Q10" s="1081"/>
      <c r="R10" s="1082"/>
      <c r="S10" s="1080"/>
      <c r="T10" s="1081"/>
      <c r="U10" s="1082"/>
      <c r="V10" s="1080"/>
      <c r="W10" s="1081"/>
      <c r="X10" s="1082"/>
      <c r="Y10" s="438"/>
      <c r="Z10" s="439"/>
      <c r="AA10" s="440"/>
    </row>
    <row r="11" spans="1:27" ht="15.75">
      <c r="A11" s="720"/>
      <c r="B11" s="731" t="s">
        <v>547</v>
      </c>
      <c r="C11" s="1084" t="s">
        <v>108</v>
      </c>
      <c r="D11" s="1085" t="s">
        <v>121</v>
      </c>
      <c r="E11" s="1086"/>
      <c r="F11" s="1087" t="s">
        <v>305</v>
      </c>
      <c r="G11" s="1087"/>
      <c r="H11" s="1088"/>
      <c r="I11" s="1089"/>
      <c r="J11" s="1090"/>
      <c r="K11" s="1086"/>
      <c r="L11" s="1087"/>
      <c r="M11" s="1087"/>
      <c r="N11" s="1087"/>
      <c r="O11" s="1088"/>
      <c r="P11" s="1086"/>
      <c r="Q11" s="1087"/>
      <c r="R11" s="1088"/>
      <c r="S11" s="1086"/>
      <c r="T11" s="1087"/>
      <c r="U11" s="1088"/>
      <c r="V11" s="1086" t="s">
        <v>281</v>
      </c>
      <c r="W11" s="1087"/>
      <c r="X11" s="1088"/>
      <c r="Y11" s="441"/>
      <c r="Z11" s="436"/>
      <c r="AA11" s="437"/>
    </row>
    <row r="12" spans="1:27" s="993" customFormat="1" ht="31.5">
      <c r="A12" s="992"/>
      <c r="B12" s="992">
        <v>1</v>
      </c>
      <c r="C12" s="1047" t="s">
        <v>109</v>
      </c>
      <c r="D12" s="1071" t="s">
        <v>122</v>
      </c>
      <c r="E12" s="1072">
        <v>5</v>
      </c>
      <c r="F12" s="1073"/>
      <c r="G12" s="1073"/>
      <c r="H12" s="1074"/>
      <c r="I12" s="1069">
        <v>4</v>
      </c>
      <c r="J12" s="1091">
        <v>120</v>
      </c>
      <c r="K12" s="1092">
        <v>60</v>
      </c>
      <c r="L12" s="1073">
        <v>30</v>
      </c>
      <c r="M12" s="1073">
        <v>15</v>
      </c>
      <c r="N12" s="1073">
        <v>15</v>
      </c>
      <c r="O12" s="1074">
        <v>60</v>
      </c>
      <c r="P12" s="1093"/>
      <c r="Q12" s="1050"/>
      <c r="R12" s="1074"/>
      <c r="S12" s="1092"/>
      <c r="T12" s="1050"/>
      <c r="U12" s="1074"/>
      <c r="V12" s="1092">
        <v>4</v>
      </c>
      <c r="W12" s="1050"/>
      <c r="X12" s="1074"/>
      <c r="Y12" s="997"/>
      <c r="Z12" s="998"/>
      <c r="AA12" s="999"/>
    </row>
    <row r="13" spans="1:27" s="993" customFormat="1" ht="15.75">
      <c r="A13" s="992"/>
      <c r="B13" s="992">
        <v>2</v>
      </c>
      <c r="C13" s="1041" t="s">
        <v>127</v>
      </c>
      <c r="D13" s="879" t="s">
        <v>132</v>
      </c>
      <c r="E13" s="880">
        <v>5</v>
      </c>
      <c r="F13" s="881"/>
      <c r="G13" s="881"/>
      <c r="H13" s="882"/>
      <c r="I13" s="883">
        <v>5.5</v>
      </c>
      <c r="J13" s="884">
        <v>165</v>
      </c>
      <c r="K13" s="885">
        <v>90</v>
      </c>
      <c r="L13" s="881">
        <v>60</v>
      </c>
      <c r="M13" s="881">
        <v>15</v>
      </c>
      <c r="N13" s="881">
        <v>15</v>
      </c>
      <c r="O13" s="882">
        <v>75</v>
      </c>
      <c r="P13" s="888"/>
      <c r="Q13" s="886"/>
      <c r="R13" s="882"/>
      <c r="S13" s="885"/>
      <c r="T13" s="886"/>
      <c r="U13" s="882"/>
      <c r="V13" s="885">
        <v>6</v>
      </c>
      <c r="W13" s="886"/>
      <c r="X13" s="882"/>
      <c r="Y13" s="989"/>
      <c r="Z13" s="990"/>
      <c r="AA13" s="991"/>
    </row>
    <row r="14" spans="1:27" s="993" customFormat="1" ht="31.5">
      <c r="A14" s="992"/>
      <c r="B14" s="992">
        <v>3</v>
      </c>
      <c r="C14" s="1041" t="s">
        <v>137</v>
      </c>
      <c r="D14" s="879" t="s">
        <v>135</v>
      </c>
      <c r="E14" s="880"/>
      <c r="F14" s="881">
        <v>5</v>
      </c>
      <c r="G14" s="881"/>
      <c r="H14" s="882"/>
      <c r="I14" s="883">
        <v>4</v>
      </c>
      <c r="J14" s="884">
        <v>120</v>
      </c>
      <c r="K14" s="885">
        <v>60</v>
      </c>
      <c r="L14" s="881">
        <v>30</v>
      </c>
      <c r="M14" s="881">
        <v>15</v>
      </c>
      <c r="N14" s="881">
        <v>15</v>
      </c>
      <c r="O14" s="882">
        <v>60</v>
      </c>
      <c r="P14" s="888"/>
      <c r="Q14" s="886"/>
      <c r="R14" s="882"/>
      <c r="S14" s="885"/>
      <c r="T14" s="886"/>
      <c r="U14" s="882"/>
      <c r="V14" s="885">
        <v>4</v>
      </c>
      <c r="W14" s="886"/>
      <c r="X14" s="882"/>
      <c r="Y14" s="989"/>
      <c r="Z14" s="990"/>
      <c r="AA14" s="991"/>
    </row>
    <row r="15" spans="1:27" ht="15.75">
      <c r="A15" s="720">
        <v>4</v>
      </c>
      <c r="B15" s="720"/>
      <c r="C15" s="1094" t="s">
        <v>185</v>
      </c>
      <c r="D15" s="1095" t="s">
        <v>188</v>
      </c>
      <c r="E15" s="867">
        <v>5</v>
      </c>
      <c r="F15" s="875"/>
      <c r="G15" s="1096"/>
      <c r="H15" s="1097"/>
      <c r="I15" s="1025">
        <v>5</v>
      </c>
      <c r="J15" s="1026">
        <v>150</v>
      </c>
      <c r="K15" s="867">
        <v>75</v>
      </c>
      <c r="L15" s="868">
        <v>45</v>
      </c>
      <c r="M15" s="868">
        <v>15</v>
      </c>
      <c r="N15" s="868">
        <v>15</v>
      </c>
      <c r="O15" s="869">
        <v>75</v>
      </c>
      <c r="P15" s="870"/>
      <c r="Q15" s="871"/>
      <c r="R15" s="211"/>
      <c r="S15" s="867"/>
      <c r="T15" s="871"/>
      <c r="U15" s="869"/>
      <c r="V15" s="867">
        <v>5</v>
      </c>
      <c r="W15" s="871"/>
      <c r="X15" s="869"/>
      <c r="Y15" s="60"/>
      <c r="Z15" s="200"/>
      <c r="AA15" s="213"/>
    </row>
    <row r="16" spans="1:27" ht="15.75">
      <c r="A16" s="720">
        <v>4</v>
      </c>
      <c r="B16" s="720"/>
      <c r="C16" s="1094" t="s">
        <v>186</v>
      </c>
      <c r="D16" s="1095" t="s">
        <v>189</v>
      </c>
      <c r="E16" s="874"/>
      <c r="F16" s="875"/>
      <c r="G16" s="1096"/>
      <c r="H16" s="155">
        <v>5</v>
      </c>
      <c r="I16" s="1025">
        <v>1</v>
      </c>
      <c r="J16" s="1026">
        <v>30</v>
      </c>
      <c r="K16" s="867">
        <v>15</v>
      </c>
      <c r="L16" s="875"/>
      <c r="M16" s="875"/>
      <c r="N16" s="868">
        <v>15</v>
      </c>
      <c r="O16" s="869">
        <v>15</v>
      </c>
      <c r="P16" s="870"/>
      <c r="Q16" s="871"/>
      <c r="R16" s="211"/>
      <c r="S16" s="867"/>
      <c r="T16" s="871"/>
      <c r="U16" s="869"/>
      <c r="V16" s="867">
        <v>1</v>
      </c>
      <c r="W16" s="871"/>
      <c r="X16" s="869"/>
      <c r="Y16" s="60"/>
      <c r="Z16" s="200"/>
      <c r="AA16" s="213"/>
    </row>
    <row r="17" spans="1:27" ht="15.75">
      <c r="A17" s="720">
        <v>5</v>
      </c>
      <c r="B17" s="720"/>
      <c r="C17" s="1098" t="s">
        <v>191</v>
      </c>
      <c r="D17" s="1099" t="s">
        <v>195</v>
      </c>
      <c r="E17" s="229"/>
      <c r="F17" s="1045">
        <v>5</v>
      </c>
      <c r="G17" s="231"/>
      <c r="H17" s="530"/>
      <c r="I17" s="1044">
        <v>3</v>
      </c>
      <c r="J17" s="1070">
        <f>I17*30</f>
        <v>90</v>
      </c>
      <c r="K17" s="227"/>
      <c r="L17" s="1075"/>
      <c r="M17" s="1075"/>
      <c r="N17" s="1045"/>
      <c r="O17" s="1012"/>
      <c r="P17" s="1011"/>
      <c r="Q17" s="228"/>
      <c r="R17" s="214"/>
      <c r="S17" s="227"/>
      <c r="T17" s="228"/>
      <c r="U17" s="1012"/>
      <c r="V17" s="227"/>
      <c r="W17" s="228"/>
      <c r="X17" s="1012"/>
      <c r="Y17" s="254"/>
      <c r="Z17" s="264"/>
      <c r="AA17" s="213"/>
    </row>
    <row r="18" spans="1:27" s="993" customFormat="1" ht="15.75">
      <c r="A18" s="992"/>
      <c r="B18" s="992">
        <v>6</v>
      </c>
      <c r="C18" s="2519" t="s">
        <v>290</v>
      </c>
      <c r="D18" s="236" t="s">
        <v>548</v>
      </c>
      <c r="E18" s="87"/>
      <c r="F18" s="237">
        <v>5</v>
      </c>
      <c r="G18" s="237"/>
      <c r="H18" s="86"/>
      <c r="I18" s="84">
        <v>3</v>
      </c>
      <c r="J18" s="733">
        <v>90</v>
      </c>
      <c r="K18" s="529">
        <v>30</v>
      </c>
      <c r="L18" s="495"/>
      <c r="M18" s="495"/>
      <c r="N18" s="495"/>
      <c r="O18" s="530">
        <v>50</v>
      </c>
      <c r="P18" s="87"/>
      <c r="Q18" s="192"/>
      <c r="R18" s="86"/>
      <c r="S18" s="87"/>
      <c r="T18" s="192"/>
      <c r="U18" s="86"/>
      <c r="V18" s="87">
        <v>2</v>
      </c>
      <c r="W18" s="192"/>
      <c r="X18" s="86"/>
      <c r="Y18" s="994"/>
      <c r="Z18" s="995"/>
      <c r="AA18" s="996"/>
    </row>
    <row r="19" spans="1:27" ht="15.75">
      <c r="A19" s="720"/>
      <c r="B19" s="720"/>
      <c r="C19" s="2520"/>
      <c r="D19" s="236"/>
      <c r="E19" s="87"/>
      <c r="F19" s="237"/>
      <c r="G19" s="237"/>
      <c r="H19" s="86"/>
      <c r="I19" s="84"/>
      <c r="J19" s="733"/>
      <c r="K19" s="529"/>
      <c r="L19" s="495"/>
      <c r="M19" s="495"/>
      <c r="N19" s="495"/>
      <c r="O19" s="530"/>
      <c r="P19" s="87"/>
      <c r="Q19" s="192"/>
      <c r="R19" s="86"/>
      <c r="S19" s="87"/>
      <c r="T19" s="192"/>
      <c r="U19" s="86"/>
      <c r="V19" s="87"/>
      <c r="W19" s="192"/>
      <c r="X19" s="86"/>
      <c r="Y19" s="112"/>
      <c r="Z19" s="206"/>
      <c r="AA19" s="213"/>
    </row>
    <row r="20" spans="1:27" ht="15.75">
      <c r="A20" s="720"/>
      <c r="B20" s="720"/>
      <c r="C20" s="2520"/>
      <c r="D20" s="236"/>
      <c r="E20" s="87"/>
      <c r="F20" s="237"/>
      <c r="G20" s="237"/>
      <c r="H20" s="86"/>
      <c r="I20" s="84"/>
      <c r="J20" s="733"/>
      <c r="K20" s="529"/>
      <c r="L20" s="495"/>
      <c r="M20" s="495"/>
      <c r="N20" s="495"/>
      <c r="O20" s="530"/>
      <c r="P20" s="87"/>
      <c r="Q20" s="192"/>
      <c r="R20" s="86"/>
      <c r="S20" s="87"/>
      <c r="T20" s="192"/>
      <c r="U20" s="86"/>
      <c r="V20" s="87"/>
      <c r="W20" s="192"/>
      <c r="X20" s="86"/>
      <c r="Y20" s="112"/>
      <c r="Z20" s="206"/>
      <c r="AA20" s="213"/>
    </row>
    <row r="21" spans="1:27" ht="15.75">
      <c r="A21" s="720"/>
      <c r="B21" s="720"/>
      <c r="C21" s="2520"/>
      <c r="D21" s="236"/>
      <c r="E21" s="87"/>
      <c r="F21" s="237"/>
      <c r="G21" s="237"/>
      <c r="H21" s="86"/>
      <c r="I21" s="84"/>
      <c r="J21" s="733"/>
      <c r="K21" s="529"/>
      <c r="L21" s="495"/>
      <c r="M21" s="495"/>
      <c r="N21" s="495"/>
      <c r="O21" s="530"/>
      <c r="P21" s="87"/>
      <c r="Q21" s="192"/>
      <c r="R21" s="86"/>
      <c r="S21" s="87"/>
      <c r="T21" s="192"/>
      <c r="U21" s="86"/>
      <c r="V21" s="87"/>
      <c r="W21" s="192"/>
      <c r="X21" s="86"/>
      <c r="Y21" s="112"/>
      <c r="Z21" s="206"/>
      <c r="AA21" s="213"/>
    </row>
    <row r="22" spans="1:27" ht="16.5" thickBot="1">
      <c r="A22" s="720"/>
      <c r="B22" s="720"/>
      <c r="C22" s="2520"/>
      <c r="D22" s="428"/>
      <c r="E22" s="429"/>
      <c r="F22" s="430"/>
      <c r="G22" s="430"/>
      <c r="H22" s="431"/>
      <c r="I22" s="432"/>
      <c r="J22" s="735"/>
      <c r="K22" s="737"/>
      <c r="L22" s="738"/>
      <c r="M22" s="738"/>
      <c r="N22" s="738"/>
      <c r="O22" s="739"/>
      <c r="P22" s="429"/>
      <c r="Q22" s="433"/>
      <c r="R22" s="431"/>
      <c r="S22" s="429"/>
      <c r="T22" s="433"/>
      <c r="U22" s="431"/>
      <c r="V22" s="429"/>
      <c r="W22" s="433"/>
      <c r="X22" s="431"/>
      <c r="Y22" s="405"/>
      <c r="Z22" s="409"/>
      <c r="AA22" s="233"/>
    </row>
    <row r="23" spans="1:27" ht="16.5" thickBot="1">
      <c r="A23" s="720"/>
      <c r="B23" s="720"/>
      <c r="C23" s="2218" t="s">
        <v>302</v>
      </c>
      <c r="D23" s="2513"/>
      <c r="E23" s="2513"/>
      <c r="F23" s="2513"/>
      <c r="G23" s="2513"/>
      <c r="H23" s="2513"/>
      <c r="I23" s="2513"/>
      <c r="J23" s="2513"/>
      <c r="K23" s="2513"/>
      <c r="L23" s="2513"/>
      <c r="M23" s="2513"/>
      <c r="N23" s="2513"/>
      <c r="O23" s="2513"/>
      <c r="P23" s="2513"/>
      <c r="Q23" s="2513"/>
      <c r="R23" s="2513"/>
      <c r="S23" s="2513"/>
      <c r="T23" s="2513"/>
      <c r="U23" s="2513"/>
      <c r="V23" s="2513"/>
      <c r="W23" s="2513"/>
      <c r="X23" s="2513"/>
      <c r="Y23" s="2513"/>
      <c r="Z23" s="2513"/>
      <c r="AA23" s="2514"/>
    </row>
    <row r="24" spans="1:27" ht="15.75">
      <c r="A24" s="720"/>
      <c r="B24" s="720"/>
      <c r="C24" s="1040"/>
      <c r="D24" s="1022"/>
      <c r="E24" s="867"/>
      <c r="F24" s="868"/>
      <c r="G24" s="872"/>
      <c r="H24" s="1028"/>
      <c r="I24" s="1025"/>
      <c r="J24" s="1026"/>
      <c r="K24" s="867"/>
      <c r="L24" s="868"/>
      <c r="M24" s="868"/>
      <c r="N24" s="868"/>
      <c r="O24" s="869"/>
      <c r="P24" s="870"/>
      <c r="Q24" s="871"/>
      <c r="R24" s="533"/>
      <c r="S24" s="867"/>
      <c r="T24" s="871"/>
      <c r="U24" s="869"/>
      <c r="V24" s="867"/>
      <c r="W24" s="871"/>
      <c r="X24" s="869"/>
      <c r="Y24" s="60"/>
      <c r="Z24" s="200"/>
      <c r="AA24" s="211"/>
    </row>
    <row r="25" spans="1:27" ht="15.75">
      <c r="A25" s="720"/>
      <c r="B25" s="720" t="s">
        <v>547</v>
      </c>
      <c r="C25" s="1041" t="s">
        <v>108</v>
      </c>
      <c r="D25" s="879" t="s">
        <v>121</v>
      </c>
      <c r="E25" s="880"/>
      <c r="F25" s="881"/>
      <c r="G25" s="881"/>
      <c r="H25" s="882"/>
      <c r="I25" s="883"/>
      <c r="J25" s="884"/>
      <c r="K25" s="885"/>
      <c r="L25" s="881"/>
      <c r="M25" s="881"/>
      <c r="N25" s="881"/>
      <c r="O25" s="882"/>
      <c r="P25" s="888"/>
      <c r="Q25" s="886"/>
      <c r="R25" s="882"/>
      <c r="S25" s="885"/>
      <c r="T25" s="886"/>
      <c r="U25" s="882"/>
      <c r="V25" s="885"/>
      <c r="W25" s="886" t="s">
        <v>281</v>
      </c>
      <c r="X25" s="882"/>
      <c r="Y25" s="285"/>
      <c r="Z25" s="286"/>
      <c r="AA25" s="235"/>
    </row>
    <row r="26" spans="1:27" s="993" customFormat="1" ht="15.75">
      <c r="A26" s="992"/>
      <c r="B26" s="992">
        <v>7</v>
      </c>
      <c r="C26" s="1041" t="s">
        <v>125</v>
      </c>
      <c r="D26" s="879" t="s">
        <v>131</v>
      </c>
      <c r="E26" s="880" t="s">
        <v>66</v>
      </c>
      <c r="F26" s="881"/>
      <c r="G26" s="881"/>
      <c r="H26" s="882"/>
      <c r="I26" s="883">
        <v>3</v>
      </c>
      <c r="J26" s="884">
        <v>90</v>
      </c>
      <c r="K26" s="885">
        <v>45</v>
      </c>
      <c r="L26" s="881">
        <v>27</v>
      </c>
      <c r="M26" s="881">
        <v>9</v>
      </c>
      <c r="N26" s="881">
        <v>9</v>
      </c>
      <c r="O26" s="882">
        <v>45</v>
      </c>
      <c r="P26" s="888"/>
      <c r="Q26" s="886"/>
      <c r="R26" s="882"/>
      <c r="S26" s="885"/>
      <c r="T26" s="886"/>
      <c r="U26" s="882"/>
      <c r="V26" s="885"/>
      <c r="W26" s="886">
        <v>5</v>
      </c>
      <c r="X26" s="882"/>
      <c r="Y26" s="989"/>
      <c r="Z26" s="990"/>
      <c r="AA26" s="991"/>
    </row>
    <row r="27" spans="1:27" s="993" customFormat="1" ht="15.75">
      <c r="A27" s="992"/>
      <c r="B27" s="992">
        <v>2</v>
      </c>
      <c r="C27" s="1041" t="s">
        <v>128</v>
      </c>
      <c r="D27" s="879" t="s">
        <v>133</v>
      </c>
      <c r="E27" s="880"/>
      <c r="F27" s="881"/>
      <c r="G27" s="881"/>
      <c r="H27" s="882"/>
      <c r="I27" s="883">
        <v>1</v>
      </c>
      <c r="J27" s="884">
        <v>30</v>
      </c>
      <c r="K27" s="885">
        <v>18</v>
      </c>
      <c r="L27" s="881"/>
      <c r="M27" s="881"/>
      <c r="N27" s="881">
        <v>18</v>
      </c>
      <c r="O27" s="882">
        <v>12</v>
      </c>
      <c r="P27" s="888"/>
      <c r="Q27" s="886"/>
      <c r="R27" s="882"/>
      <c r="S27" s="885"/>
      <c r="T27" s="886"/>
      <c r="U27" s="882"/>
      <c r="V27" s="885"/>
      <c r="W27" s="886">
        <v>2</v>
      </c>
      <c r="X27" s="882"/>
      <c r="Y27" s="989"/>
      <c r="Z27" s="990"/>
      <c r="AA27" s="991"/>
    </row>
    <row r="28" spans="1:27" s="993" customFormat="1" ht="31.5">
      <c r="A28" s="992"/>
      <c r="B28" s="992">
        <v>3</v>
      </c>
      <c r="C28" s="1040" t="s">
        <v>138</v>
      </c>
      <c r="D28" s="740" t="s">
        <v>135</v>
      </c>
      <c r="E28" s="877" t="s">
        <v>66</v>
      </c>
      <c r="F28" s="868"/>
      <c r="G28" s="868"/>
      <c r="H28" s="869"/>
      <c r="I28" s="1025">
        <v>3</v>
      </c>
      <c r="J28" s="1026">
        <v>90</v>
      </c>
      <c r="K28" s="867">
        <v>45</v>
      </c>
      <c r="L28" s="868">
        <v>27</v>
      </c>
      <c r="M28" s="868">
        <v>18</v>
      </c>
      <c r="N28" s="868"/>
      <c r="O28" s="869">
        <v>45</v>
      </c>
      <c r="P28" s="870"/>
      <c r="Q28" s="871"/>
      <c r="R28" s="869"/>
      <c r="S28" s="867"/>
      <c r="T28" s="871"/>
      <c r="U28" s="869"/>
      <c r="V28" s="867"/>
      <c r="W28" s="871">
        <v>5</v>
      </c>
      <c r="X28" s="869"/>
      <c r="Y28" s="986"/>
      <c r="Z28" s="987"/>
      <c r="AA28" s="985"/>
    </row>
    <row r="29" spans="1:27" ht="23.25" customHeight="1">
      <c r="A29" s="720">
        <v>8</v>
      </c>
      <c r="B29" s="720"/>
      <c r="C29" s="732" t="s">
        <v>248</v>
      </c>
      <c r="D29" s="1099" t="s">
        <v>295</v>
      </c>
      <c r="E29" s="220"/>
      <c r="F29" s="366" t="s">
        <v>66</v>
      </c>
      <c r="G29" s="221"/>
      <c r="H29" s="222"/>
      <c r="I29" s="449">
        <v>4</v>
      </c>
      <c r="J29" s="450">
        <v>120</v>
      </c>
      <c r="K29" s="451">
        <v>54</v>
      </c>
      <c r="L29" s="452">
        <v>36</v>
      </c>
      <c r="M29" s="452">
        <v>18</v>
      </c>
      <c r="N29" s="223"/>
      <c r="O29" s="453">
        <v>66</v>
      </c>
      <c r="P29" s="224"/>
      <c r="Q29" s="225"/>
      <c r="R29" s="226"/>
      <c r="S29" s="227"/>
      <c r="T29" s="228"/>
      <c r="U29" s="226"/>
      <c r="V29" s="229"/>
      <c r="W29" s="228">
        <v>6</v>
      </c>
      <c r="X29" s="226"/>
      <c r="Y29" s="230"/>
      <c r="Z29" s="231"/>
      <c r="AA29" s="232"/>
    </row>
    <row r="30" spans="1:27" ht="15.75">
      <c r="A30" s="720">
        <v>9</v>
      </c>
      <c r="B30" s="720"/>
      <c r="C30" s="1094" t="s">
        <v>252</v>
      </c>
      <c r="D30" s="93" t="s">
        <v>187</v>
      </c>
      <c r="E30" s="877"/>
      <c r="F30" s="875"/>
      <c r="G30" s="1096"/>
      <c r="H30" s="876"/>
      <c r="I30" s="883">
        <v>1.5</v>
      </c>
      <c r="J30" s="1026">
        <v>45</v>
      </c>
      <c r="K30" s="867">
        <v>27</v>
      </c>
      <c r="L30" s="868">
        <v>18</v>
      </c>
      <c r="M30" s="868">
        <v>9</v>
      </c>
      <c r="N30" s="875"/>
      <c r="O30" s="869">
        <v>18</v>
      </c>
      <c r="P30" s="870"/>
      <c r="Q30" s="871"/>
      <c r="R30" s="869"/>
      <c r="S30" s="867"/>
      <c r="T30" s="871"/>
      <c r="U30" s="869"/>
      <c r="V30" s="867"/>
      <c r="W30" s="871">
        <v>3</v>
      </c>
      <c r="X30" s="869"/>
      <c r="Y30" s="60"/>
      <c r="Z30" s="200"/>
      <c r="AA30" s="212"/>
    </row>
    <row r="31" spans="1:27" ht="15.75">
      <c r="A31" s="720">
        <v>10</v>
      </c>
      <c r="B31" s="720"/>
      <c r="C31" s="1094" t="s">
        <v>243</v>
      </c>
      <c r="D31" s="1095" t="s">
        <v>256</v>
      </c>
      <c r="E31" s="874"/>
      <c r="F31" s="875"/>
      <c r="G31" s="1096"/>
      <c r="H31" s="1097"/>
      <c r="I31" s="1025">
        <v>2.5</v>
      </c>
      <c r="J31" s="954">
        <v>75</v>
      </c>
      <c r="K31" s="159">
        <v>36</v>
      </c>
      <c r="L31" s="154">
        <v>27</v>
      </c>
      <c r="M31" s="154">
        <v>9</v>
      </c>
      <c r="N31" s="154"/>
      <c r="O31" s="155">
        <v>39</v>
      </c>
      <c r="P31" s="1100"/>
      <c r="Q31" s="1101"/>
      <c r="R31" s="212"/>
      <c r="S31" s="1102"/>
      <c r="T31" s="1101"/>
      <c r="U31" s="1103"/>
      <c r="V31" s="1102"/>
      <c r="W31" s="1101">
        <v>4</v>
      </c>
      <c r="X31" s="1103"/>
      <c r="Y31" s="62"/>
      <c r="Z31" s="199"/>
      <c r="AA31" s="213"/>
    </row>
    <row r="32" spans="1:27" s="993" customFormat="1" ht="15.75">
      <c r="A32" s="992"/>
      <c r="B32" s="992">
        <v>11</v>
      </c>
      <c r="C32" s="2519" t="s">
        <v>291</v>
      </c>
      <c r="D32" s="236" t="s">
        <v>549</v>
      </c>
      <c r="E32" s="87"/>
      <c r="F32" s="237" t="s">
        <v>66</v>
      </c>
      <c r="G32" s="237"/>
      <c r="H32" s="86"/>
      <c r="I32" s="84">
        <v>2</v>
      </c>
      <c r="J32" s="733">
        <v>60</v>
      </c>
      <c r="K32" s="529">
        <v>20</v>
      </c>
      <c r="L32" s="495"/>
      <c r="M32" s="495"/>
      <c r="N32" s="495"/>
      <c r="O32" s="530">
        <v>40</v>
      </c>
      <c r="P32" s="87"/>
      <c r="Q32" s="192"/>
      <c r="R32" s="86"/>
      <c r="S32" s="87"/>
      <c r="T32" s="192"/>
      <c r="U32" s="86"/>
      <c r="V32" s="87"/>
      <c r="W32" s="192">
        <v>2</v>
      </c>
      <c r="X32" s="86"/>
      <c r="Y32" s="994"/>
      <c r="Z32" s="995"/>
      <c r="AA32" s="996"/>
    </row>
    <row r="33" spans="1:27" ht="15.75">
      <c r="A33" s="720"/>
      <c r="B33" s="720"/>
      <c r="C33" s="2520"/>
      <c r="D33" s="236"/>
      <c r="E33" s="87"/>
      <c r="F33" s="237"/>
      <c r="G33" s="237"/>
      <c r="H33" s="86"/>
      <c r="I33" s="84"/>
      <c r="J33" s="733"/>
      <c r="K33" s="529"/>
      <c r="L33" s="495"/>
      <c r="M33" s="495"/>
      <c r="N33" s="495"/>
      <c r="O33" s="530"/>
      <c r="P33" s="87"/>
      <c r="Q33" s="192"/>
      <c r="R33" s="86"/>
      <c r="S33" s="87"/>
      <c r="T33" s="192"/>
      <c r="U33" s="86"/>
      <c r="V33" s="87"/>
      <c r="W33" s="192"/>
      <c r="X33" s="86"/>
      <c r="Y33" s="112"/>
      <c r="Z33" s="206"/>
      <c r="AA33" s="213"/>
    </row>
    <row r="34" spans="1:27" ht="15.75">
      <c r="A34" s="720"/>
      <c r="B34" s="720"/>
      <c r="C34" s="2520"/>
      <c r="D34" s="236"/>
      <c r="E34" s="87"/>
      <c r="F34" s="237"/>
      <c r="G34" s="237"/>
      <c r="H34" s="86"/>
      <c r="I34" s="84"/>
      <c r="J34" s="733"/>
      <c r="K34" s="529"/>
      <c r="L34" s="495"/>
      <c r="M34" s="495"/>
      <c r="N34" s="495"/>
      <c r="O34" s="530"/>
      <c r="P34" s="87"/>
      <c r="Q34" s="192"/>
      <c r="R34" s="86"/>
      <c r="S34" s="87"/>
      <c r="T34" s="192"/>
      <c r="U34" s="86"/>
      <c r="V34" s="87"/>
      <c r="W34" s="192"/>
      <c r="X34" s="86"/>
      <c r="Y34" s="112"/>
      <c r="Z34" s="206"/>
      <c r="AA34" s="213"/>
    </row>
    <row r="35" spans="1:27" ht="16.5" thickBot="1">
      <c r="A35" s="720"/>
      <c r="B35" s="720"/>
      <c r="C35" s="2520"/>
      <c r="D35" s="454"/>
      <c r="E35" s="467"/>
      <c r="F35" s="734"/>
      <c r="G35" s="734"/>
      <c r="H35" s="466"/>
      <c r="I35" s="459"/>
      <c r="J35" s="735"/>
      <c r="K35" s="737"/>
      <c r="L35" s="738"/>
      <c r="M35" s="738"/>
      <c r="N35" s="738"/>
      <c r="O35" s="739"/>
      <c r="P35" s="467"/>
      <c r="Q35" s="465"/>
      <c r="R35" s="466"/>
      <c r="S35" s="467"/>
      <c r="T35" s="465"/>
      <c r="U35" s="466"/>
      <c r="V35" s="467"/>
      <c r="W35" s="465"/>
      <c r="X35" s="466"/>
      <c r="Y35" s="306"/>
      <c r="Z35" s="314"/>
      <c r="AA35" s="233"/>
    </row>
    <row r="36" spans="1:27" ht="16.5" thickBot="1">
      <c r="A36" s="720"/>
      <c r="B36" s="720"/>
      <c r="C36" s="2218" t="s">
        <v>303</v>
      </c>
      <c r="D36" s="2218"/>
      <c r="E36" s="2218"/>
      <c r="F36" s="2218"/>
      <c r="G36" s="2218"/>
      <c r="H36" s="2218"/>
      <c r="I36" s="2218"/>
      <c r="J36" s="2218"/>
      <c r="K36" s="2218"/>
      <c r="L36" s="2218"/>
      <c r="M36" s="2218"/>
      <c r="N36" s="2218"/>
      <c r="O36" s="2218"/>
      <c r="P36" s="2218"/>
      <c r="Q36" s="2218"/>
      <c r="R36" s="2218"/>
      <c r="S36" s="2218"/>
      <c r="T36" s="2218"/>
      <c r="U36" s="2218"/>
      <c r="V36" s="2218"/>
      <c r="W36" s="2218"/>
      <c r="X36" s="2218"/>
      <c r="Y36" s="2218"/>
      <c r="Z36" s="2218"/>
      <c r="AA36" s="2219"/>
    </row>
    <row r="37" spans="1:27" ht="15.75">
      <c r="A37" s="720"/>
      <c r="B37" s="720"/>
      <c r="C37" s="1029"/>
      <c r="D37" s="1043"/>
      <c r="E37" s="227"/>
      <c r="F37" s="1045"/>
      <c r="G37" s="1013"/>
      <c r="H37" s="1104"/>
      <c r="I37" s="1044"/>
      <c r="J37" s="1070"/>
      <c r="K37" s="227"/>
      <c r="L37" s="1045"/>
      <c r="M37" s="1045"/>
      <c r="N37" s="1045"/>
      <c r="O37" s="1012"/>
      <c r="P37" s="1011"/>
      <c r="Q37" s="228"/>
      <c r="R37" s="534"/>
      <c r="S37" s="227"/>
      <c r="T37" s="228"/>
      <c r="U37" s="1012"/>
      <c r="V37" s="227"/>
      <c r="W37" s="228"/>
      <c r="X37" s="1012"/>
      <c r="Y37" s="254"/>
      <c r="Z37" s="264"/>
      <c r="AA37" s="214"/>
    </row>
    <row r="38" spans="1:27" ht="15.75">
      <c r="A38" s="720"/>
      <c r="B38" s="720" t="s">
        <v>547</v>
      </c>
      <c r="C38" s="1041" t="s">
        <v>108</v>
      </c>
      <c r="D38" s="879" t="s">
        <v>121</v>
      </c>
      <c r="E38" s="880"/>
      <c r="F38" s="881" t="s">
        <v>304</v>
      </c>
      <c r="G38" s="881"/>
      <c r="H38" s="882"/>
      <c r="I38" s="883"/>
      <c r="J38" s="884"/>
      <c r="K38" s="885"/>
      <c r="L38" s="881"/>
      <c r="M38" s="881"/>
      <c r="N38" s="881"/>
      <c r="O38" s="882"/>
      <c r="P38" s="888"/>
      <c r="Q38" s="886"/>
      <c r="R38" s="882"/>
      <c r="S38" s="885"/>
      <c r="T38" s="886"/>
      <c r="U38" s="882"/>
      <c r="V38" s="885"/>
      <c r="W38" s="886"/>
      <c r="X38" s="882" t="s">
        <v>281</v>
      </c>
      <c r="Y38" s="285"/>
      <c r="Z38" s="286"/>
      <c r="AA38" s="235"/>
    </row>
    <row r="39" spans="1:27" s="993" customFormat="1" ht="15.75">
      <c r="A39" s="992"/>
      <c r="B39" s="992">
        <v>2</v>
      </c>
      <c r="C39" s="1041" t="s">
        <v>129</v>
      </c>
      <c r="D39" s="879" t="s">
        <v>133</v>
      </c>
      <c r="E39" s="880"/>
      <c r="F39" s="881"/>
      <c r="G39" s="881" t="s">
        <v>67</v>
      </c>
      <c r="H39" s="882"/>
      <c r="I39" s="883">
        <v>1</v>
      </c>
      <c r="J39" s="884">
        <v>30</v>
      </c>
      <c r="K39" s="885">
        <v>18</v>
      </c>
      <c r="L39" s="881"/>
      <c r="M39" s="881"/>
      <c r="N39" s="881">
        <v>18</v>
      </c>
      <c r="O39" s="882">
        <v>12</v>
      </c>
      <c r="P39" s="888"/>
      <c r="Q39" s="886"/>
      <c r="R39" s="882"/>
      <c r="S39" s="885"/>
      <c r="T39" s="886"/>
      <c r="U39" s="882"/>
      <c r="V39" s="885"/>
      <c r="W39" s="886"/>
      <c r="X39" s="882">
        <v>2</v>
      </c>
      <c r="Y39" s="989"/>
      <c r="Z39" s="990"/>
      <c r="AA39" s="991"/>
    </row>
    <row r="40" spans="1:27" ht="15.75">
      <c r="A40" s="720">
        <v>9</v>
      </c>
      <c r="B40" s="720"/>
      <c r="C40" s="1094" t="s">
        <v>253</v>
      </c>
      <c r="D40" s="93" t="s">
        <v>187</v>
      </c>
      <c r="E40" s="877" t="s">
        <v>67</v>
      </c>
      <c r="F40" s="875"/>
      <c r="G40" s="1096"/>
      <c r="H40" s="876"/>
      <c r="I40" s="883">
        <v>1.5</v>
      </c>
      <c r="J40" s="1026">
        <v>45</v>
      </c>
      <c r="K40" s="867">
        <v>27</v>
      </c>
      <c r="L40" s="868">
        <v>18</v>
      </c>
      <c r="M40" s="875"/>
      <c r="N40" s="868">
        <v>9</v>
      </c>
      <c r="O40" s="869">
        <v>18</v>
      </c>
      <c r="P40" s="870"/>
      <c r="Q40" s="871"/>
      <c r="R40" s="869"/>
      <c r="S40" s="867"/>
      <c r="T40" s="871"/>
      <c r="U40" s="869"/>
      <c r="V40" s="867"/>
      <c r="W40" s="871"/>
      <c r="X40" s="869">
        <v>3</v>
      </c>
      <c r="Y40" s="60"/>
      <c r="Z40" s="200"/>
      <c r="AA40" s="212"/>
    </row>
    <row r="41" spans="1:27" ht="15.75">
      <c r="A41" s="720">
        <v>10</v>
      </c>
      <c r="B41" s="720"/>
      <c r="C41" s="1094" t="s">
        <v>244</v>
      </c>
      <c r="D41" s="1095" t="s">
        <v>256</v>
      </c>
      <c r="E41" s="867" t="s">
        <v>67</v>
      </c>
      <c r="F41" s="875"/>
      <c r="G41" s="1096"/>
      <c r="H41" s="1097"/>
      <c r="I41" s="1025">
        <v>2</v>
      </c>
      <c r="J41" s="1026">
        <v>60</v>
      </c>
      <c r="K41" s="867">
        <v>36</v>
      </c>
      <c r="L41" s="868">
        <v>18</v>
      </c>
      <c r="M41" s="868">
        <v>9</v>
      </c>
      <c r="N41" s="868">
        <v>9</v>
      </c>
      <c r="O41" s="869">
        <v>24</v>
      </c>
      <c r="P41" s="870"/>
      <c r="Q41" s="871"/>
      <c r="R41" s="211"/>
      <c r="S41" s="867"/>
      <c r="T41" s="871"/>
      <c r="U41" s="869"/>
      <c r="V41" s="867"/>
      <c r="W41" s="871"/>
      <c r="X41" s="869">
        <v>4</v>
      </c>
      <c r="Y41" s="60"/>
      <c r="Z41" s="200"/>
      <c r="AA41" s="213"/>
    </row>
    <row r="42" spans="1:27" ht="15.75">
      <c r="A42" s="720">
        <v>10</v>
      </c>
      <c r="B42" s="720"/>
      <c r="C42" s="1094" t="s">
        <v>254</v>
      </c>
      <c r="D42" s="1095" t="s">
        <v>257</v>
      </c>
      <c r="E42" s="874"/>
      <c r="F42" s="875"/>
      <c r="G42" s="1096"/>
      <c r="H42" s="155" t="s">
        <v>67</v>
      </c>
      <c r="I42" s="1025">
        <v>1</v>
      </c>
      <c r="J42" s="1026">
        <v>30</v>
      </c>
      <c r="K42" s="867">
        <v>18</v>
      </c>
      <c r="L42" s="875"/>
      <c r="M42" s="875"/>
      <c r="N42" s="868">
        <v>18</v>
      </c>
      <c r="O42" s="869">
        <v>12</v>
      </c>
      <c r="P42" s="870"/>
      <c r="Q42" s="871"/>
      <c r="R42" s="211"/>
      <c r="S42" s="867"/>
      <c r="T42" s="871"/>
      <c r="U42" s="869"/>
      <c r="V42" s="867"/>
      <c r="W42" s="871"/>
      <c r="X42" s="869">
        <v>2</v>
      </c>
      <c r="Y42" s="60"/>
      <c r="Z42" s="200"/>
      <c r="AA42" s="213"/>
    </row>
    <row r="43" spans="1:27" ht="31.5">
      <c r="A43" s="720">
        <v>12</v>
      </c>
      <c r="B43" s="720"/>
      <c r="C43" s="1098" t="s">
        <v>192</v>
      </c>
      <c r="D43" s="1099" t="s">
        <v>196</v>
      </c>
      <c r="E43" s="874"/>
      <c r="F43" s="868" t="s">
        <v>67</v>
      </c>
      <c r="G43" s="1096"/>
      <c r="H43" s="155"/>
      <c r="I43" s="1025">
        <v>3</v>
      </c>
      <c r="J43" s="1070">
        <f>I43*30</f>
        <v>90</v>
      </c>
      <c r="K43" s="227"/>
      <c r="L43" s="1075"/>
      <c r="M43" s="1075"/>
      <c r="N43" s="1045"/>
      <c r="O43" s="1012"/>
      <c r="P43" s="870"/>
      <c r="Q43" s="871"/>
      <c r="R43" s="211"/>
      <c r="S43" s="867"/>
      <c r="T43" s="871"/>
      <c r="U43" s="869"/>
      <c r="V43" s="867"/>
      <c r="W43" s="871"/>
      <c r="X43" s="869"/>
      <c r="Y43" s="60"/>
      <c r="Z43" s="200"/>
      <c r="AA43" s="213"/>
    </row>
    <row r="44" spans="1:27" s="993" customFormat="1" ht="15.75">
      <c r="A44" s="992"/>
      <c r="B44" s="992">
        <v>13</v>
      </c>
      <c r="C44" s="2521" t="s">
        <v>261</v>
      </c>
      <c r="D44" s="236" t="s">
        <v>550</v>
      </c>
      <c r="E44" s="103"/>
      <c r="F44" s="736" t="s">
        <v>67</v>
      </c>
      <c r="G44" s="736"/>
      <c r="H44" s="92"/>
      <c r="I44" s="94">
        <v>1</v>
      </c>
      <c r="J44" s="733">
        <v>30</v>
      </c>
      <c r="K44" s="529">
        <v>10</v>
      </c>
      <c r="L44" s="495"/>
      <c r="M44" s="495"/>
      <c r="N44" s="495"/>
      <c r="O44" s="530">
        <v>20</v>
      </c>
      <c r="P44" s="103"/>
      <c r="Q44" s="193"/>
      <c r="R44" s="92"/>
      <c r="S44" s="103"/>
      <c r="T44" s="193"/>
      <c r="U44" s="92"/>
      <c r="V44" s="103"/>
      <c r="W44" s="193"/>
      <c r="X44" s="92">
        <v>1</v>
      </c>
      <c r="Y44" s="1000"/>
      <c r="Z44" s="1001"/>
      <c r="AA44" s="996"/>
    </row>
    <row r="45" spans="1:27" ht="15.75">
      <c r="A45" s="720"/>
      <c r="B45" s="720"/>
      <c r="C45" s="2522"/>
      <c r="D45" s="236"/>
      <c r="E45" s="103"/>
      <c r="F45" s="736"/>
      <c r="G45" s="736"/>
      <c r="H45" s="92"/>
      <c r="I45" s="94"/>
      <c r="J45" s="733"/>
      <c r="K45" s="529"/>
      <c r="L45" s="495"/>
      <c r="M45" s="495"/>
      <c r="N45" s="495"/>
      <c r="O45" s="530"/>
      <c r="P45" s="103"/>
      <c r="Q45" s="193"/>
      <c r="R45" s="92"/>
      <c r="S45" s="103"/>
      <c r="T45" s="193"/>
      <c r="U45" s="92"/>
      <c r="V45" s="103"/>
      <c r="W45" s="193"/>
      <c r="X45" s="92"/>
      <c r="Y45" s="82"/>
      <c r="Z45" s="207"/>
      <c r="AA45" s="213"/>
    </row>
    <row r="46" spans="1:27" ht="15.75">
      <c r="A46" s="720"/>
      <c r="B46" s="720"/>
      <c r="C46" s="2522"/>
      <c r="D46" s="428"/>
      <c r="E46" s="467"/>
      <c r="F46" s="734"/>
      <c r="G46" s="734"/>
      <c r="H46" s="466"/>
      <c r="I46" s="459"/>
      <c r="J46" s="735"/>
      <c r="K46" s="737"/>
      <c r="L46" s="738"/>
      <c r="M46" s="738"/>
      <c r="N46" s="738"/>
      <c r="O46" s="739"/>
      <c r="P46" s="467"/>
      <c r="Q46" s="465"/>
      <c r="R46" s="466"/>
      <c r="S46" s="467"/>
      <c r="T46" s="465"/>
      <c r="U46" s="466"/>
      <c r="V46" s="467"/>
      <c r="W46" s="465"/>
      <c r="X46" s="466"/>
      <c r="Y46" s="306"/>
      <c r="Z46" s="314"/>
      <c r="AA46" s="233"/>
    </row>
    <row r="47" spans="1:27" ht="15.75">
      <c r="A47" s="720"/>
      <c r="B47" s="720"/>
      <c r="C47" s="2522"/>
      <c r="D47" s="740"/>
      <c r="E47" s="103"/>
      <c r="F47" s="736"/>
      <c r="G47" s="736"/>
      <c r="H47" s="92"/>
      <c r="I47" s="94"/>
      <c r="J47" s="741"/>
      <c r="K47" s="159"/>
      <c r="L47" s="154"/>
      <c r="M47" s="154"/>
      <c r="N47" s="154"/>
      <c r="O47" s="155"/>
      <c r="P47" s="103"/>
      <c r="Q47" s="193"/>
      <c r="R47" s="92"/>
      <c r="S47" s="103"/>
      <c r="T47" s="193"/>
      <c r="U47" s="92"/>
      <c r="V47" s="103"/>
      <c r="W47" s="193"/>
      <c r="X47" s="92"/>
      <c r="Y47" s="82"/>
      <c r="Z47" s="207"/>
      <c r="AA47" s="213"/>
    </row>
    <row r="48" spans="1:27" ht="15.75">
      <c r="A48" s="720"/>
      <c r="B48" s="720"/>
      <c r="C48" s="2522"/>
      <c r="D48" s="428"/>
      <c r="E48" s="429"/>
      <c r="F48" s="430"/>
      <c r="G48" s="430"/>
      <c r="H48" s="431"/>
      <c r="I48" s="432"/>
      <c r="J48" s="735"/>
      <c r="K48" s="737"/>
      <c r="L48" s="738"/>
      <c r="M48" s="738"/>
      <c r="N48" s="738"/>
      <c r="O48" s="739"/>
      <c r="P48" s="429"/>
      <c r="Q48" s="433"/>
      <c r="R48" s="431"/>
      <c r="S48" s="429"/>
      <c r="T48" s="433"/>
      <c r="U48" s="431"/>
      <c r="V48" s="429"/>
      <c r="W48" s="433"/>
      <c r="X48" s="431"/>
      <c r="Y48" s="429"/>
      <c r="Z48" s="434"/>
      <c r="AA48" s="322"/>
    </row>
    <row r="49" spans="1:27" ht="15.75">
      <c r="A49" s="720">
        <v>14</v>
      </c>
      <c r="B49" s="720"/>
      <c r="C49" s="2523" t="s">
        <v>203</v>
      </c>
      <c r="D49" s="93" t="s">
        <v>228</v>
      </c>
      <c r="E49" s="88"/>
      <c r="F49" s="89" t="s">
        <v>67</v>
      </c>
      <c r="G49" s="90"/>
      <c r="H49" s="91"/>
      <c r="I49" s="94">
        <v>3</v>
      </c>
      <c r="J49" s="156">
        <f aca="true" t="shared" si="0" ref="J49:J54">I49*30</f>
        <v>90</v>
      </c>
      <c r="K49" s="159">
        <v>30</v>
      </c>
      <c r="L49" s="154"/>
      <c r="M49" s="154"/>
      <c r="N49" s="154"/>
      <c r="O49" s="155">
        <f aca="true" t="shared" si="1" ref="O49:O54">J49-K49</f>
        <v>60</v>
      </c>
      <c r="P49" s="102"/>
      <c r="Q49" s="193"/>
      <c r="R49" s="92"/>
      <c r="S49" s="103"/>
      <c r="T49" s="193"/>
      <c r="U49" s="92"/>
      <c r="V49" s="103"/>
      <c r="W49" s="193"/>
      <c r="X49" s="92">
        <v>3</v>
      </c>
      <c r="Y49" s="103"/>
      <c r="Z49" s="209"/>
      <c r="AA49" s="213"/>
    </row>
    <row r="50" spans="1:27" ht="15.75">
      <c r="A50" s="720"/>
      <c r="B50" s="720"/>
      <c r="C50" s="2523"/>
      <c r="D50" s="93" t="s">
        <v>263</v>
      </c>
      <c r="E50" s="88"/>
      <c r="F50" s="89" t="s">
        <v>67</v>
      </c>
      <c r="G50" s="90"/>
      <c r="H50" s="91"/>
      <c r="I50" s="94">
        <v>3</v>
      </c>
      <c r="J50" s="156">
        <f t="shared" si="0"/>
        <v>90</v>
      </c>
      <c r="K50" s="159">
        <f>L50+M50+N50</f>
        <v>30</v>
      </c>
      <c r="L50" s="154">
        <v>10</v>
      </c>
      <c r="M50" s="154">
        <v>10</v>
      </c>
      <c r="N50" s="154">
        <v>10</v>
      </c>
      <c r="O50" s="155">
        <f t="shared" si="1"/>
        <v>60</v>
      </c>
      <c r="P50" s="102"/>
      <c r="Q50" s="193"/>
      <c r="R50" s="92"/>
      <c r="S50" s="103"/>
      <c r="T50" s="193"/>
      <c r="U50" s="92"/>
      <c r="V50" s="103"/>
      <c r="W50" s="193"/>
      <c r="X50" s="92">
        <v>3</v>
      </c>
      <c r="Y50" s="103"/>
      <c r="Z50" s="209"/>
      <c r="AA50" s="213"/>
    </row>
    <row r="51" spans="1:27" ht="15.75">
      <c r="A51" s="720"/>
      <c r="B51" s="720"/>
      <c r="C51" s="2523"/>
      <c r="D51" s="93" t="s">
        <v>262</v>
      </c>
      <c r="E51" s="88"/>
      <c r="F51" s="89" t="s">
        <v>67</v>
      </c>
      <c r="G51" s="90"/>
      <c r="H51" s="91"/>
      <c r="I51" s="94">
        <v>3</v>
      </c>
      <c r="J51" s="156">
        <f t="shared" si="0"/>
        <v>90</v>
      </c>
      <c r="K51" s="159">
        <f>L51+M51+N51</f>
        <v>30</v>
      </c>
      <c r="L51" s="154">
        <v>10</v>
      </c>
      <c r="M51" s="154">
        <v>10</v>
      </c>
      <c r="N51" s="154">
        <v>10</v>
      </c>
      <c r="O51" s="155">
        <f t="shared" si="1"/>
        <v>60</v>
      </c>
      <c r="P51" s="102"/>
      <c r="Q51" s="193"/>
      <c r="R51" s="92"/>
      <c r="S51" s="103"/>
      <c r="T51" s="193"/>
      <c r="U51" s="92"/>
      <c r="V51" s="103"/>
      <c r="W51" s="193"/>
      <c r="X51" s="92">
        <v>3</v>
      </c>
      <c r="Y51" s="103"/>
      <c r="Z51" s="209"/>
      <c r="AA51" s="213"/>
    </row>
    <row r="52" spans="1:27" ht="15.75">
      <c r="A52" s="720">
        <v>15</v>
      </c>
      <c r="B52" s="720"/>
      <c r="C52" s="2516" t="s">
        <v>204</v>
      </c>
      <c r="D52" s="93" t="s">
        <v>228</v>
      </c>
      <c r="E52" s="88"/>
      <c r="F52" s="89" t="s">
        <v>67</v>
      </c>
      <c r="G52" s="90"/>
      <c r="H52" s="91"/>
      <c r="I52" s="94">
        <v>5</v>
      </c>
      <c r="J52" s="156">
        <f t="shared" si="0"/>
        <v>150</v>
      </c>
      <c r="K52" s="159">
        <v>63</v>
      </c>
      <c r="L52" s="154"/>
      <c r="M52" s="154"/>
      <c r="N52" s="154"/>
      <c r="O52" s="155">
        <f t="shared" si="1"/>
        <v>87</v>
      </c>
      <c r="P52" s="102"/>
      <c r="Q52" s="193"/>
      <c r="R52" s="92"/>
      <c r="S52" s="103"/>
      <c r="T52" s="193"/>
      <c r="U52" s="92"/>
      <c r="V52" s="103"/>
      <c r="W52" s="193"/>
      <c r="X52" s="92">
        <v>7</v>
      </c>
      <c r="Y52" s="103"/>
      <c r="Z52" s="209"/>
      <c r="AA52" s="213"/>
    </row>
    <row r="53" spans="1:27" ht="31.5">
      <c r="A53" s="720"/>
      <c r="B53" s="720"/>
      <c r="C53" s="2517"/>
      <c r="D53" s="93" t="s">
        <v>249</v>
      </c>
      <c r="E53" s="88"/>
      <c r="F53" s="89" t="s">
        <v>67</v>
      </c>
      <c r="G53" s="90"/>
      <c r="H53" s="91"/>
      <c r="I53" s="94">
        <v>5</v>
      </c>
      <c r="J53" s="156">
        <f t="shared" si="0"/>
        <v>150</v>
      </c>
      <c r="K53" s="159">
        <f>L53+M53+N53</f>
        <v>63</v>
      </c>
      <c r="L53" s="154">
        <v>45</v>
      </c>
      <c r="M53" s="154">
        <v>18</v>
      </c>
      <c r="N53" s="154"/>
      <c r="O53" s="155">
        <f t="shared" si="1"/>
        <v>87</v>
      </c>
      <c r="P53" s="102"/>
      <c r="Q53" s="193"/>
      <c r="R53" s="92"/>
      <c r="S53" s="103"/>
      <c r="T53" s="193"/>
      <c r="U53" s="92"/>
      <c r="V53" s="103"/>
      <c r="W53" s="193"/>
      <c r="X53" s="92">
        <v>7</v>
      </c>
      <c r="Y53" s="103"/>
      <c r="Z53" s="209"/>
      <c r="AA53" s="213"/>
    </row>
    <row r="54" spans="1:27" ht="32.25" thickBot="1">
      <c r="A54" s="720"/>
      <c r="B54" s="720"/>
      <c r="C54" s="2518"/>
      <c r="D54" s="543" t="s">
        <v>246</v>
      </c>
      <c r="E54" s="544"/>
      <c r="F54" s="545" t="s">
        <v>67</v>
      </c>
      <c r="G54" s="546"/>
      <c r="H54" s="547"/>
      <c r="I54" s="548">
        <v>5</v>
      </c>
      <c r="J54" s="559">
        <f t="shared" si="0"/>
        <v>150</v>
      </c>
      <c r="K54" s="550">
        <f>L54+M54+N54</f>
        <v>63</v>
      </c>
      <c r="L54" s="551">
        <v>45</v>
      </c>
      <c r="M54" s="551">
        <v>18</v>
      </c>
      <c r="N54" s="551"/>
      <c r="O54" s="552">
        <f t="shared" si="1"/>
        <v>87</v>
      </c>
      <c r="P54" s="553"/>
      <c r="Q54" s="554"/>
      <c r="R54" s="555"/>
      <c r="S54" s="556"/>
      <c r="T54" s="554"/>
      <c r="U54" s="555"/>
      <c r="V54" s="556"/>
      <c r="W54" s="554"/>
      <c r="X54" s="555">
        <v>7</v>
      </c>
      <c r="Y54" s="556"/>
      <c r="Z54" s="557"/>
      <c r="AA54" s="558"/>
    </row>
    <row r="57" ht="15.75">
      <c r="I57" s="1105"/>
    </row>
    <row r="58" ht="15.75">
      <c r="I58" s="1105"/>
    </row>
    <row r="59" ht="15.75">
      <c r="I59" s="1105"/>
    </row>
    <row r="60" ht="15.75">
      <c r="I60" s="1105"/>
    </row>
  </sheetData>
  <sheetProtection/>
  <autoFilter ref="X1:X35"/>
  <mergeCells count="32">
    <mergeCell ref="C9:AA9"/>
    <mergeCell ref="J3:J7"/>
    <mergeCell ref="K3:N3"/>
    <mergeCell ref="O3:O7"/>
    <mergeCell ref="G4:G7"/>
    <mergeCell ref="P4:R4"/>
    <mergeCell ref="S4:U4"/>
    <mergeCell ref="V4:X4"/>
    <mergeCell ref="C52:C54"/>
    <mergeCell ref="C18:C22"/>
    <mergeCell ref="C23:AA23"/>
    <mergeCell ref="C32:C35"/>
    <mergeCell ref="C36:AA36"/>
    <mergeCell ref="C44:C48"/>
    <mergeCell ref="C49:C51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J2:O2"/>
    <mergeCell ref="P2:AA3"/>
    <mergeCell ref="L4:L7"/>
    <mergeCell ref="M4:M7"/>
    <mergeCell ref="N4:N7"/>
    <mergeCell ref="Y4:AA4"/>
    <mergeCell ref="P6:A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70" t="s">
        <v>86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</row>
    <row r="2" spans="1:25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</row>
    <row r="3" spans="1:25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</row>
    <row r="4" spans="1:25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</row>
    <row r="5" spans="1:25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</row>
    <row r="7" spans="1:25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17" t="s">
        <v>306</v>
      </c>
      <c r="B9" s="2513"/>
      <c r="C9" s="2513"/>
      <c r="D9" s="2513"/>
      <c r="E9" s="2513"/>
      <c r="F9" s="2513"/>
      <c r="G9" s="2513"/>
      <c r="H9" s="2513"/>
      <c r="I9" s="2513"/>
      <c r="J9" s="2513"/>
      <c r="K9" s="2513"/>
      <c r="L9" s="2513"/>
      <c r="M9" s="2513"/>
      <c r="N9" s="2513"/>
      <c r="O9" s="2513"/>
      <c r="P9" s="2513"/>
      <c r="Q9" s="2513"/>
      <c r="R9" s="2513"/>
      <c r="S9" s="2513"/>
      <c r="T9" s="2513"/>
      <c r="U9" s="2513"/>
      <c r="V9" s="2513"/>
      <c r="W9" s="2513"/>
      <c r="X9" s="2513"/>
      <c r="Y9" s="2514"/>
    </row>
    <row r="10" spans="1:25" ht="15.75">
      <c r="A10" s="246" t="s">
        <v>95</v>
      </c>
      <c r="B10" s="395" t="s">
        <v>116</v>
      </c>
      <c r="C10" s="254"/>
      <c r="D10" s="399"/>
      <c r="E10" s="264"/>
      <c r="F10" s="427"/>
      <c r="G10" s="397"/>
      <c r="H10" s="398"/>
      <c r="I10" s="254"/>
      <c r="J10" s="399"/>
      <c r="K10" s="399"/>
      <c r="L10" s="399"/>
      <c r="M10" s="263"/>
      <c r="N10" s="261"/>
      <c r="O10" s="262"/>
      <c r="P10" s="396"/>
      <c r="Q10" s="254"/>
      <c r="R10" s="262"/>
      <c r="S10" s="263"/>
      <c r="T10" s="254"/>
      <c r="U10" s="262"/>
      <c r="V10" s="263"/>
      <c r="W10" s="254" t="s">
        <v>276</v>
      </c>
      <c r="X10" s="264"/>
      <c r="Y10" s="214"/>
    </row>
    <row r="11" spans="1:25" ht="15.75">
      <c r="A11" s="245" t="s">
        <v>108</v>
      </c>
      <c r="B11" s="252" t="s">
        <v>121</v>
      </c>
      <c r="C11" s="279"/>
      <c r="D11" s="280"/>
      <c r="E11" s="280"/>
      <c r="F11" s="281"/>
      <c r="G11" s="74"/>
      <c r="H11" s="282"/>
      <c r="I11" s="285"/>
      <c r="J11" s="280"/>
      <c r="K11" s="280"/>
      <c r="L11" s="280"/>
      <c r="M11" s="281"/>
      <c r="N11" s="283"/>
      <c r="O11" s="284"/>
      <c r="P11" s="281"/>
      <c r="Q11" s="285"/>
      <c r="R11" s="284"/>
      <c r="S11" s="281"/>
      <c r="T11" s="285"/>
      <c r="U11" s="284"/>
      <c r="V11" s="281"/>
      <c r="W11" s="285" t="s">
        <v>281</v>
      </c>
      <c r="X11" s="286"/>
      <c r="Y11" s="235"/>
    </row>
    <row r="12" spans="1:25" ht="31.5">
      <c r="A12" s="245" t="s">
        <v>156</v>
      </c>
      <c r="B12" s="252" t="s">
        <v>178</v>
      </c>
      <c r="C12" s="279">
        <v>7</v>
      </c>
      <c r="D12" s="280"/>
      <c r="E12" s="280"/>
      <c r="F12" s="281"/>
      <c r="G12" s="74">
        <v>3</v>
      </c>
      <c r="H12" s="282">
        <v>90</v>
      </c>
      <c r="I12" s="285">
        <v>45</v>
      </c>
      <c r="J12" s="280">
        <v>30</v>
      </c>
      <c r="K12" s="280"/>
      <c r="L12" s="280">
        <v>15</v>
      </c>
      <c r="M12" s="281">
        <v>45</v>
      </c>
      <c r="N12" s="283"/>
      <c r="O12" s="284"/>
      <c r="P12" s="281"/>
      <c r="Q12" s="285"/>
      <c r="R12" s="284"/>
      <c r="S12" s="281"/>
      <c r="T12" s="285"/>
      <c r="U12" s="284"/>
      <c r="V12" s="281"/>
      <c r="W12" s="285">
        <v>3</v>
      </c>
      <c r="X12" s="286"/>
      <c r="Y12" s="235"/>
    </row>
    <row r="13" spans="1:25" ht="15.75">
      <c r="A13" s="2525" t="s">
        <v>204</v>
      </c>
      <c r="B13" s="426" t="s">
        <v>231</v>
      </c>
      <c r="C13" s="531">
        <v>7</v>
      </c>
      <c r="D13" s="280"/>
      <c r="E13" s="286">
        <v>7</v>
      </c>
      <c r="F13" s="286"/>
      <c r="G13" s="79">
        <v>5</v>
      </c>
      <c r="H13" s="282">
        <f>G13*30</f>
        <v>150</v>
      </c>
      <c r="I13" s="285">
        <v>60</v>
      </c>
      <c r="J13" s="280"/>
      <c r="K13" s="280"/>
      <c r="L13" s="280"/>
      <c r="M13" s="281">
        <f>H13-I13</f>
        <v>90</v>
      </c>
      <c r="N13" s="283"/>
      <c r="O13" s="284"/>
      <c r="P13" s="281"/>
      <c r="Q13" s="285"/>
      <c r="R13" s="284"/>
      <c r="S13" s="281"/>
      <c r="T13" s="285"/>
      <c r="U13" s="284"/>
      <c r="V13" s="281"/>
      <c r="W13" s="285">
        <v>4</v>
      </c>
      <c r="X13" s="286"/>
      <c r="Y13" s="235"/>
    </row>
    <row r="14" spans="1:25" ht="31.5">
      <c r="A14" s="2526"/>
      <c r="B14" s="93" t="s">
        <v>249</v>
      </c>
      <c r="C14" s="88">
        <v>7</v>
      </c>
      <c r="D14" s="89"/>
      <c r="E14" s="90"/>
      <c r="F14" s="91"/>
      <c r="G14" s="94">
        <v>3.5</v>
      </c>
      <c r="H14" s="156">
        <f aca="true" t="shared" si="0" ref="H14:H20">G14*30</f>
        <v>105</v>
      </c>
      <c r="I14" s="159">
        <f>J14+K14+L14</f>
        <v>45</v>
      </c>
      <c r="J14" s="154">
        <v>30</v>
      </c>
      <c r="K14" s="154"/>
      <c r="L14" s="154">
        <v>15</v>
      </c>
      <c r="M14" s="155">
        <f aca="true" t="shared" si="1" ref="M14:M20">H14-I14</f>
        <v>60</v>
      </c>
      <c r="N14" s="102"/>
      <c r="O14" s="193"/>
      <c r="P14" s="92"/>
      <c r="Q14" s="103"/>
      <c r="R14" s="193"/>
      <c r="S14" s="92"/>
      <c r="T14" s="103"/>
      <c r="U14" s="193"/>
      <c r="V14" s="92"/>
      <c r="W14" s="103">
        <v>3</v>
      </c>
      <c r="X14" s="209"/>
      <c r="Y14" s="213"/>
    </row>
    <row r="15" spans="1:25" ht="31.5">
      <c r="A15" s="2526"/>
      <c r="B15" s="93" t="s">
        <v>250</v>
      </c>
      <c r="C15" s="88"/>
      <c r="D15" s="89"/>
      <c r="E15" s="90" t="s">
        <v>237</v>
      </c>
      <c r="F15" s="91"/>
      <c r="G15" s="94">
        <v>1.5</v>
      </c>
      <c r="H15" s="156">
        <f t="shared" si="0"/>
        <v>45</v>
      </c>
      <c r="I15" s="159">
        <f>J15+K15+L15</f>
        <v>15</v>
      </c>
      <c r="J15" s="154"/>
      <c r="K15" s="154"/>
      <c r="L15" s="154">
        <v>15</v>
      </c>
      <c r="M15" s="155">
        <f t="shared" si="1"/>
        <v>30</v>
      </c>
      <c r="N15" s="102"/>
      <c r="O15" s="193"/>
      <c r="P15" s="92"/>
      <c r="Q15" s="103"/>
      <c r="R15" s="193"/>
      <c r="S15" s="92"/>
      <c r="T15" s="103"/>
      <c r="U15" s="193"/>
      <c r="V15" s="92"/>
      <c r="W15" s="103">
        <v>1</v>
      </c>
      <c r="X15" s="209"/>
      <c r="Y15" s="213"/>
    </row>
    <row r="16" spans="1:25" ht="31.5">
      <c r="A16" s="2526"/>
      <c r="B16" s="93" t="s">
        <v>246</v>
      </c>
      <c r="C16" s="88">
        <v>7</v>
      </c>
      <c r="D16" s="89"/>
      <c r="E16" s="90"/>
      <c r="F16" s="91"/>
      <c r="G16" s="94">
        <v>3.5</v>
      </c>
      <c r="H16" s="156">
        <f t="shared" si="0"/>
        <v>105</v>
      </c>
      <c r="I16" s="159">
        <f>J16+K16+L16</f>
        <v>45</v>
      </c>
      <c r="J16" s="154">
        <v>30</v>
      </c>
      <c r="K16" s="154"/>
      <c r="L16" s="154">
        <v>15</v>
      </c>
      <c r="M16" s="155">
        <f t="shared" si="1"/>
        <v>60</v>
      </c>
      <c r="N16" s="102"/>
      <c r="O16" s="193"/>
      <c r="P16" s="92"/>
      <c r="Q16" s="103"/>
      <c r="R16" s="193"/>
      <c r="S16" s="92"/>
      <c r="T16" s="103"/>
      <c r="U16" s="193"/>
      <c r="V16" s="92"/>
      <c r="W16" s="103">
        <v>3</v>
      </c>
      <c r="X16" s="209"/>
      <c r="Y16" s="213"/>
    </row>
    <row r="17" spans="1:25" ht="31.5">
      <c r="A17" s="2527"/>
      <c r="B17" s="93" t="s">
        <v>247</v>
      </c>
      <c r="C17" s="88"/>
      <c r="D17" s="89"/>
      <c r="E17" s="90" t="s">
        <v>237</v>
      </c>
      <c r="F17" s="91"/>
      <c r="G17" s="94">
        <v>1.5</v>
      </c>
      <c r="H17" s="156">
        <f t="shared" si="0"/>
        <v>45</v>
      </c>
      <c r="I17" s="159">
        <f>J17+K17+L17</f>
        <v>15</v>
      </c>
      <c r="J17" s="154"/>
      <c r="K17" s="154"/>
      <c r="L17" s="154">
        <v>15</v>
      </c>
      <c r="M17" s="155">
        <f t="shared" si="1"/>
        <v>30</v>
      </c>
      <c r="N17" s="102"/>
      <c r="O17" s="193"/>
      <c r="P17" s="92"/>
      <c r="Q17" s="103"/>
      <c r="R17" s="193"/>
      <c r="S17" s="92"/>
      <c r="T17" s="103"/>
      <c r="U17" s="193"/>
      <c r="V17" s="92"/>
      <c r="W17" s="103">
        <v>1</v>
      </c>
      <c r="X17" s="209"/>
      <c r="Y17" s="213"/>
    </row>
    <row r="18" spans="1:25" ht="15.75">
      <c r="A18" s="2510" t="s">
        <v>264</v>
      </c>
      <c r="B18" s="93" t="s">
        <v>231</v>
      </c>
      <c r="C18" s="88"/>
      <c r="D18" s="89" t="s">
        <v>237</v>
      </c>
      <c r="E18" s="90"/>
      <c r="F18" s="91"/>
      <c r="G18" s="94">
        <v>3</v>
      </c>
      <c r="H18" s="156">
        <f t="shared" si="0"/>
        <v>90</v>
      </c>
      <c r="I18" s="159">
        <v>45</v>
      </c>
      <c r="J18" s="374"/>
      <c r="K18" s="154"/>
      <c r="L18" s="374"/>
      <c r="M18" s="155">
        <f t="shared" si="1"/>
        <v>45</v>
      </c>
      <c r="N18" s="102"/>
      <c r="O18" s="193"/>
      <c r="P18" s="92"/>
      <c r="Q18" s="103"/>
      <c r="R18" s="193"/>
      <c r="S18" s="92"/>
      <c r="T18" s="103"/>
      <c r="U18" s="193"/>
      <c r="V18" s="92"/>
      <c r="W18" s="103">
        <v>3</v>
      </c>
      <c r="X18" s="209"/>
      <c r="Y18" s="213"/>
    </row>
    <row r="19" spans="1:25" ht="31.5">
      <c r="A19" s="2511"/>
      <c r="B19" s="93" t="s">
        <v>267</v>
      </c>
      <c r="C19" s="88"/>
      <c r="D19" s="89" t="s">
        <v>237</v>
      </c>
      <c r="E19" s="90"/>
      <c r="F19" s="91"/>
      <c r="G19" s="94">
        <v>3</v>
      </c>
      <c r="H19" s="156">
        <f t="shared" si="0"/>
        <v>90</v>
      </c>
      <c r="I19" s="159">
        <f>J19+K19+L19</f>
        <v>45</v>
      </c>
      <c r="J19" s="154">
        <v>30</v>
      </c>
      <c r="K19" s="154"/>
      <c r="L19" s="154">
        <v>15</v>
      </c>
      <c r="M19" s="155">
        <f t="shared" si="1"/>
        <v>45</v>
      </c>
      <c r="N19" s="102"/>
      <c r="O19" s="193"/>
      <c r="P19" s="92"/>
      <c r="Q19" s="103"/>
      <c r="R19" s="193"/>
      <c r="S19" s="92"/>
      <c r="T19" s="103"/>
      <c r="U19" s="193"/>
      <c r="V19" s="92"/>
      <c r="W19" s="103">
        <v>3</v>
      </c>
      <c r="X19" s="209"/>
      <c r="Y19" s="213"/>
    </row>
    <row r="20" spans="1:25" ht="31.5">
      <c r="A20" s="2524"/>
      <c r="B20" s="93" t="s">
        <v>236</v>
      </c>
      <c r="C20" s="88"/>
      <c r="D20" s="89" t="s">
        <v>237</v>
      </c>
      <c r="E20" s="90"/>
      <c r="F20" s="91"/>
      <c r="G20" s="94">
        <v>3</v>
      </c>
      <c r="H20" s="156">
        <f t="shared" si="0"/>
        <v>90</v>
      </c>
      <c r="I20" s="159">
        <f>J20+K20+L20</f>
        <v>45</v>
      </c>
      <c r="J20" s="154">
        <v>30</v>
      </c>
      <c r="K20" s="154"/>
      <c r="L20" s="154">
        <v>15</v>
      </c>
      <c r="M20" s="155">
        <f t="shared" si="1"/>
        <v>45</v>
      </c>
      <c r="N20" s="102"/>
      <c r="O20" s="193"/>
      <c r="P20" s="92"/>
      <c r="Q20" s="103"/>
      <c r="R20" s="193"/>
      <c r="S20" s="92"/>
      <c r="T20" s="103"/>
      <c r="U20" s="193"/>
      <c r="V20" s="92"/>
      <c r="W20" s="103">
        <v>3</v>
      </c>
      <c r="X20" s="209"/>
      <c r="Y20" s="213"/>
    </row>
    <row r="21" spans="1:25" ht="15.75">
      <c r="A21" s="2510" t="s">
        <v>205</v>
      </c>
      <c r="B21" s="93" t="s">
        <v>231</v>
      </c>
      <c r="C21" s="88">
        <v>7</v>
      </c>
      <c r="D21" s="89"/>
      <c r="E21" s="90"/>
      <c r="F21" s="91"/>
      <c r="G21" s="94">
        <v>4.5</v>
      </c>
      <c r="H21" s="156">
        <f>G21*30</f>
        <v>135</v>
      </c>
      <c r="I21" s="159">
        <v>75</v>
      </c>
      <c r="J21" s="154"/>
      <c r="K21" s="154"/>
      <c r="L21" s="154"/>
      <c r="M21" s="155">
        <f>H21-I21</f>
        <v>60</v>
      </c>
      <c r="N21" s="102"/>
      <c r="O21" s="193"/>
      <c r="P21" s="92"/>
      <c r="Q21" s="103"/>
      <c r="R21" s="193"/>
      <c r="S21" s="92"/>
      <c r="T21" s="103"/>
      <c r="U21" s="193"/>
      <c r="V21" s="92"/>
      <c r="W21" s="103">
        <v>5</v>
      </c>
      <c r="X21" s="209"/>
      <c r="Y21" s="213"/>
    </row>
    <row r="22" spans="1:25" ht="15.75">
      <c r="A22" s="2511"/>
      <c r="B22" s="93" t="s">
        <v>232</v>
      </c>
      <c r="C22" s="88">
        <v>7</v>
      </c>
      <c r="D22" s="89"/>
      <c r="E22" s="90"/>
      <c r="F22" s="91"/>
      <c r="G22" s="94">
        <v>4.5</v>
      </c>
      <c r="H22" s="156">
        <v>135</v>
      </c>
      <c r="I22" s="159">
        <v>75</v>
      </c>
      <c r="J22" s="154">
        <v>45</v>
      </c>
      <c r="K22" s="154"/>
      <c r="L22" s="154">
        <v>30</v>
      </c>
      <c r="M22" s="155">
        <v>60</v>
      </c>
      <c r="N22" s="102"/>
      <c r="O22" s="193"/>
      <c r="P22" s="92"/>
      <c r="Q22" s="103"/>
      <c r="R22" s="193"/>
      <c r="S22" s="92"/>
      <c r="T22" s="103"/>
      <c r="U22" s="193"/>
      <c r="V22" s="92"/>
      <c r="W22" s="103">
        <v>5</v>
      </c>
      <c r="X22" s="209"/>
      <c r="Y22" s="213"/>
    </row>
    <row r="23" spans="1:25" ht="15.75">
      <c r="A23" s="2524"/>
      <c r="B23" s="93" t="s">
        <v>234</v>
      </c>
      <c r="C23" s="88">
        <v>7</v>
      </c>
      <c r="D23" s="89"/>
      <c r="E23" s="90"/>
      <c r="F23" s="91"/>
      <c r="G23" s="94">
        <v>4.5</v>
      </c>
      <c r="H23" s="156">
        <v>135</v>
      </c>
      <c r="I23" s="159">
        <v>75</v>
      </c>
      <c r="J23" s="154">
        <v>45</v>
      </c>
      <c r="K23" s="154"/>
      <c r="L23" s="154">
        <v>30</v>
      </c>
      <c r="M23" s="155">
        <v>60</v>
      </c>
      <c r="N23" s="102"/>
      <c r="O23" s="193"/>
      <c r="P23" s="92"/>
      <c r="Q23" s="103"/>
      <c r="R23" s="193"/>
      <c r="S23" s="92"/>
      <c r="T23" s="103"/>
      <c r="U23" s="193"/>
      <c r="V23" s="92"/>
      <c r="W23" s="103">
        <v>5</v>
      </c>
      <c r="X23" s="209"/>
      <c r="Y23" s="213"/>
    </row>
    <row r="24" spans="1:25" ht="15.75">
      <c r="A24" s="2510" t="s">
        <v>265</v>
      </c>
      <c r="B24" s="93" t="s">
        <v>231</v>
      </c>
      <c r="C24" s="88"/>
      <c r="D24" s="89" t="s">
        <v>237</v>
      </c>
      <c r="E24" s="90"/>
      <c r="F24" s="91"/>
      <c r="G24" s="94">
        <v>3</v>
      </c>
      <c r="H24" s="156">
        <f>G24*30</f>
        <v>90</v>
      </c>
      <c r="I24" s="159">
        <v>30</v>
      </c>
      <c r="J24" s="154"/>
      <c r="K24" s="154"/>
      <c r="L24" s="154"/>
      <c r="M24" s="155">
        <f>H24-I24</f>
        <v>60</v>
      </c>
      <c r="N24" s="102"/>
      <c r="O24" s="193"/>
      <c r="P24" s="92"/>
      <c r="Q24" s="103"/>
      <c r="R24" s="193"/>
      <c r="S24" s="92"/>
      <c r="T24" s="103"/>
      <c r="U24" s="193"/>
      <c r="V24" s="92"/>
      <c r="W24" s="103">
        <v>2</v>
      </c>
      <c r="X24" s="209"/>
      <c r="Y24" s="211"/>
    </row>
    <row r="25" spans="1:25" ht="31.5">
      <c r="A25" s="2511"/>
      <c r="B25" s="93" t="s">
        <v>240</v>
      </c>
      <c r="C25" s="88"/>
      <c r="D25" s="89" t="s">
        <v>237</v>
      </c>
      <c r="E25" s="90"/>
      <c r="F25" s="91"/>
      <c r="G25" s="94">
        <v>3</v>
      </c>
      <c r="H25" s="156">
        <v>90</v>
      </c>
      <c r="I25" s="159">
        <v>30</v>
      </c>
      <c r="J25" s="154">
        <v>15</v>
      </c>
      <c r="K25" s="154">
        <v>15</v>
      </c>
      <c r="L25" s="154"/>
      <c r="M25" s="155">
        <v>60</v>
      </c>
      <c r="N25" s="102"/>
      <c r="O25" s="193"/>
      <c r="P25" s="92"/>
      <c r="Q25" s="103"/>
      <c r="R25" s="193"/>
      <c r="S25" s="92"/>
      <c r="T25" s="103"/>
      <c r="U25" s="193"/>
      <c r="V25" s="92"/>
      <c r="W25" s="103">
        <v>2</v>
      </c>
      <c r="X25" s="209"/>
      <c r="Y25" s="213"/>
    </row>
    <row r="26" spans="1:25" ht="31.5">
      <c r="A26" s="2524"/>
      <c r="B26" s="93" t="s">
        <v>241</v>
      </c>
      <c r="C26" s="88"/>
      <c r="D26" s="89" t="s">
        <v>237</v>
      </c>
      <c r="E26" s="90"/>
      <c r="F26" s="91"/>
      <c r="G26" s="94">
        <v>3</v>
      </c>
      <c r="H26" s="156">
        <v>90</v>
      </c>
      <c r="I26" s="159">
        <v>30</v>
      </c>
      <c r="J26" s="154">
        <v>15</v>
      </c>
      <c r="K26" s="154">
        <v>15</v>
      </c>
      <c r="L26" s="154"/>
      <c r="M26" s="155">
        <v>60</v>
      </c>
      <c r="N26" s="102"/>
      <c r="O26" s="193"/>
      <c r="P26" s="92"/>
      <c r="Q26" s="103"/>
      <c r="R26" s="193"/>
      <c r="S26" s="92"/>
      <c r="T26" s="103"/>
      <c r="U26" s="193"/>
      <c r="V26" s="92"/>
      <c r="W26" s="103">
        <v>2</v>
      </c>
      <c r="X26" s="209"/>
      <c r="Y26" s="213"/>
    </row>
    <row r="27" spans="1:25" ht="15.75">
      <c r="A27" s="2510" t="s">
        <v>206</v>
      </c>
      <c r="B27" s="93" t="s">
        <v>231</v>
      </c>
      <c r="C27" s="88"/>
      <c r="D27" s="89" t="s">
        <v>237</v>
      </c>
      <c r="E27" s="90"/>
      <c r="F27" s="91"/>
      <c r="G27" s="94">
        <v>3</v>
      </c>
      <c r="H27" s="156">
        <f>G27*30</f>
        <v>90</v>
      </c>
      <c r="I27" s="159">
        <v>45</v>
      </c>
      <c r="J27" s="154"/>
      <c r="K27" s="154"/>
      <c r="L27" s="154"/>
      <c r="M27" s="155">
        <f>H27-I27</f>
        <v>45</v>
      </c>
      <c r="N27" s="102"/>
      <c r="O27" s="193"/>
      <c r="P27" s="92"/>
      <c r="Q27" s="103"/>
      <c r="R27" s="193"/>
      <c r="S27" s="92"/>
      <c r="T27" s="103"/>
      <c r="U27" s="193"/>
      <c r="V27" s="92"/>
      <c r="W27" s="103">
        <v>3</v>
      </c>
      <c r="X27" s="209"/>
      <c r="Y27" s="211"/>
    </row>
    <row r="28" spans="1:25" ht="15.75">
      <c r="A28" s="2511"/>
      <c r="B28" s="93" t="s">
        <v>268</v>
      </c>
      <c r="C28" s="88"/>
      <c r="D28" s="89" t="s">
        <v>237</v>
      </c>
      <c r="E28" s="90"/>
      <c r="F28" s="91"/>
      <c r="G28" s="94">
        <v>3</v>
      </c>
      <c r="H28" s="156">
        <v>90</v>
      </c>
      <c r="I28" s="159">
        <v>45</v>
      </c>
      <c r="J28" s="154">
        <v>15</v>
      </c>
      <c r="K28" s="154">
        <v>30</v>
      </c>
      <c r="L28" s="154"/>
      <c r="M28" s="155">
        <v>45</v>
      </c>
      <c r="N28" s="102"/>
      <c r="O28" s="193"/>
      <c r="P28" s="92"/>
      <c r="Q28" s="103"/>
      <c r="R28" s="193"/>
      <c r="S28" s="92"/>
      <c r="T28" s="103"/>
      <c r="U28" s="193"/>
      <c r="V28" s="92"/>
      <c r="W28" s="103">
        <v>3</v>
      </c>
      <c r="X28" s="209"/>
      <c r="Y28" s="211"/>
    </row>
    <row r="29" spans="1:25" ht="32.25" thickBot="1">
      <c r="A29" s="2511"/>
      <c r="B29" s="454" t="s">
        <v>255</v>
      </c>
      <c r="C29" s="455"/>
      <c r="D29" s="456" t="s">
        <v>237</v>
      </c>
      <c r="E29" s="457"/>
      <c r="F29" s="458"/>
      <c r="G29" s="459">
        <v>3</v>
      </c>
      <c r="H29" s="460">
        <v>90</v>
      </c>
      <c r="I29" s="461">
        <v>45</v>
      </c>
      <c r="J29" s="462">
        <v>15</v>
      </c>
      <c r="K29" s="462">
        <v>30</v>
      </c>
      <c r="L29" s="462"/>
      <c r="M29" s="463">
        <v>45</v>
      </c>
      <c r="N29" s="464"/>
      <c r="O29" s="465"/>
      <c r="P29" s="466"/>
      <c r="Q29" s="467"/>
      <c r="R29" s="465"/>
      <c r="S29" s="466"/>
      <c r="T29" s="467"/>
      <c r="U29" s="465"/>
      <c r="V29" s="466"/>
      <c r="W29" s="467">
        <v>3</v>
      </c>
      <c r="X29" s="468"/>
      <c r="Y29" s="235"/>
    </row>
    <row r="30" spans="1:25" ht="16.5" thickBot="1">
      <c r="A30" s="2217" t="s">
        <v>307</v>
      </c>
      <c r="B30" s="2218"/>
      <c r="C30" s="2218"/>
      <c r="D30" s="2218"/>
      <c r="E30" s="2218"/>
      <c r="F30" s="2218"/>
      <c r="G30" s="2218"/>
      <c r="H30" s="2218"/>
      <c r="I30" s="2218"/>
      <c r="J30" s="2218"/>
      <c r="K30" s="2218"/>
      <c r="L30" s="2218"/>
      <c r="M30" s="2218"/>
      <c r="N30" s="2218"/>
      <c r="O30" s="2218"/>
      <c r="P30" s="2218"/>
      <c r="Q30" s="2218"/>
      <c r="R30" s="2218"/>
      <c r="S30" s="2218"/>
      <c r="T30" s="2218"/>
      <c r="U30" s="2218"/>
      <c r="V30" s="2218"/>
      <c r="W30" s="2218"/>
      <c r="X30" s="2218"/>
      <c r="Y30" s="2219"/>
    </row>
    <row r="31" spans="1:25" ht="15.75">
      <c r="A31" s="244" t="s">
        <v>95</v>
      </c>
      <c r="B31" s="250" t="s">
        <v>116</v>
      </c>
      <c r="C31" s="60"/>
      <c r="D31" s="61"/>
      <c r="E31" s="200"/>
      <c r="F31" s="277"/>
      <c r="G31" s="276"/>
      <c r="H31" s="59"/>
      <c r="I31" s="60"/>
      <c r="J31" s="61"/>
      <c r="K31" s="61"/>
      <c r="L31" s="61"/>
      <c r="M31" s="107"/>
      <c r="N31" s="104"/>
      <c r="O31" s="178"/>
      <c r="P31" s="275"/>
      <c r="Q31" s="60"/>
      <c r="R31" s="178"/>
      <c r="S31" s="107"/>
      <c r="T31" s="60"/>
      <c r="U31" s="178"/>
      <c r="V31" s="107"/>
      <c r="W31" s="60"/>
      <c r="X31" s="200" t="s">
        <v>276</v>
      </c>
      <c r="Y31" s="211"/>
    </row>
    <row r="32" spans="1:25" ht="15.75">
      <c r="A32" s="245" t="s">
        <v>108</v>
      </c>
      <c r="B32" s="252" t="s">
        <v>121</v>
      </c>
      <c r="C32" s="279"/>
      <c r="D32" s="280" t="s">
        <v>310</v>
      </c>
      <c r="E32" s="280"/>
      <c r="F32" s="281"/>
      <c r="G32" s="74"/>
      <c r="H32" s="282"/>
      <c r="I32" s="285"/>
      <c r="J32" s="280"/>
      <c r="K32" s="280"/>
      <c r="L32" s="280"/>
      <c r="M32" s="281"/>
      <c r="N32" s="283"/>
      <c r="O32" s="284"/>
      <c r="P32" s="281"/>
      <c r="Q32" s="285"/>
      <c r="R32" s="284"/>
      <c r="S32" s="281"/>
      <c r="T32" s="285"/>
      <c r="U32" s="284"/>
      <c r="V32" s="281"/>
      <c r="W32" s="285"/>
      <c r="X32" s="286" t="s">
        <v>281</v>
      </c>
      <c r="Y32" s="235"/>
    </row>
    <row r="33" spans="1:25" ht="15.75">
      <c r="A33" s="245" t="s">
        <v>155</v>
      </c>
      <c r="B33" s="252" t="s">
        <v>176</v>
      </c>
      <c r="C33" s="279" t="s">
        <v>90</v>
      </c>
      <c r="D33" s="280"/>
      <c r="E33" s="280"/>
      <c r="F33" s="281"/>
      <c r="G33" s="74">
        <v>2</v>
      </c>
      <c r="H33" s="282">
        <v>60</v>
      </c>
      <c r="I33" s="285">
        <v>27</v>
      </c>
      <c r="J33" s="280">
        <v>18</v>
      </c>
      <c r="K33" s="280">
        <v>9</v>
      </c>
      <c r="L33" s="280"/>
      <c r="M33" s="281">
        <v>33</v>
      </c>
      <c r="N33" s="283"/>
      <c r="O33" s="284"/>
      <c r="P33" s="281"/>
      <c r="Q33" s="285"/>
      <c r="R33" s="284"/>
      <c r="S33" s="281"/>
      <c r="T33" s="285"/>
      <c r="U33" s="284"/>
      <c r="V33" s="281"/>
      <c r="W33" s="285"/>
      <c r="X33" s="286">
        <v>3</v>
      </c>
      <c r="Y33" s="235"/>
    </row>
    <row r="34" spans="1:25" ht="15.75">
      <c r="A34" s="2510" t="s">
        <v>205</v>
      </c>
      <c r="B34" s="93" t="s">
        <v>309</v>
      </c>
      <c r="C34" s="88"/>
      <c r="D34" s="89"/>
      <c r="E34" s="90"/>
      <c r="F34" s="91" t="s">
        <v>90</v>
      </c>
      <c r="G34" s="94">
        <v>1.5</v>
      </c>
      <c r="H34" s="156">
        <f>G34*30</f>
        <v>45</v>
      </c>
      <c r="I34" s="159">
        <v>18</v>
      </c>
      <c r="J34" s="154"/>
      <c r="K34" s="154"/>
      <c r="L34" s="154"/>
      <c r="M34" s="155">
        <f>H34-I34</f>
        <v>27</v>
      </c>
      <c r="N34" s="102"/>
      <c r="O34" s="193"/>
      <c r="P34" s="92"/>
      <c r="Q34" s="103"/>
      <c r="R34" s="193"/>
      <c r="S34" s="92"/>
      <c r="T34" s="103"/>
      <c r="U34" s="193"/>
      <c r="V34" s="92"/>
      <c r="W34" s="103"/>
      <c r="X34" s="209">
        <v>2</v>
      </c>
      <c r="Y34" s="213"/>
    </row>
    <row r="35" spans="1:25" ht="15.75">
      <c r="A35" s="2511"/>
      <c r="B35" s="93" t="s">
        <v>233</v>
      </c>
      <c r="C35" s="88"/>
      <c r="D35" s="89"/>
      <c r="E35" s="90"/>
      <c r="F35" s="91" t="s">
        <v>90</v>
      </c>
      <c r="G35" s="94">
        <v>1.5</v>
      </c>
      <c r="H35" s="156">
        <v>45</v>
      </c>
      <c r="I35" s="159">
        <v>18</v>
      </c>
      <c r="J35" s="154"/>
      <c r="K35" s="154"/>
      <c r="L35" s="154">
        <v>18</v>
      </c>
      <c r="M35" s="155">
        <v>27</v>
      </c>
      <c r="N35" s="102"/>
      <c r="O35" s="193"/>
      <c r="P35" s="92"/>
      <c r="Q35" s="103"/>
      <c r="R35" s="193"/>
      <c r="S35" s="92"/>
      <c r="T35" s="103"/>
      <c r="U35" s="193"/>
      <c r="V35" s="92"/>
      <c r="W35" s="103"/>
      <c r="X35" s="209">
        <v>2</v>
      </c>
      <c r="Y35" s="213"/>
    </row>
    <row r="36" spans="1:25" ht="31.5">
      <c r="A36" s="2524"/>
      <c r="B36" s="93" t="s">
        <v>235</v>
      </c>
      <c r="C36" s="88"/>
      <c r="D36" s="89"/>
      <c r="E36" s="90"/>
      <c r="F36" s="91" t="s">
        <v>90</v>
      </c>
      <c r="G36" s="94">
        <v>1.5</v>
      </c>
      <c r="H36" s="156">
        <v>45</v>
      </c>
      <c r="I36" s="159">
        <v>18</v>
      </c>
      <c r="J36" s="154"/>
      <c r="K36" s="154"/>
      <c r="L36" s="154">
        <v>18</v>
      </c>
      <c r="M36" s="155">
        <v>27</v>
      </c>
      <c r="N36" s="102"/>
      <c r="O36" s="193"/>
      <c r="P36" s="92"/>
      <c r="Q36" s="103"/>
      <c r="R36" s="193"/>
      <c r="S36" s="92"/>
      <c r="T36" s="103"/>
      <c r="U36" s="193"/>
      <c r="V36" s="92"/>
      <c r="W36" s="103"/>
      <c r="X36" s="209">
        <v>2</v>
      </c>
      <c r="Y36" s="213"/>
    </row>
    <row r="37" spans="1:25" ht="15.75">
      <c r="A37" s="2510" t="s">
        <v>265</v>
      </c>
      <c r="B37" s="93" t="s">
        <v>309</v>
      </c>
      <c r="C37" s="88"/>
      <c r="D37" s="89"/>
      <c r="E37" s="90"/>
      <c r="F37" s="91"/>
      <c r="G37" s="94">
        <v>4</v>
      </c>
      <c r="H37" s="156">
        <f>G37*30</f>
        <v>120</v>
      </c>
      <c r="I37" s="159">
        <v>54</v>
      </c>
      <c r="J37" s="154"/>
      <c r="K37" s="154"/>
      <c r="L37" s="154"/>
      <c r="M37" s="155">
        <f>H37-I37</f>
        <v>66</v>
      </c>
      <c r="N37" s="102"/>
      <c r="O37" s="193"/>
      <c r="P37" s="92"/>
      <c r="Q37" s="103"/>
      <c r="R37" s="193"/>
      <c r="S37" s="92"/>
      <c r="T37" s="103"/>
      <c r="U37" s="193"/>
      <c r="V37" s="92"/>
      <c r="W37" s="103"/>
      <c r="X37" s="209">
        <v>6</v>
      </c>
      <c r="Y37" s="211"/>
    </row>
    <row r="38" spans="1:25" ht="31.5">
      <c r="A38" s="2511"/>
      <c r="B38" s="93" t="s">
        <v>240</v>
      </c>
      <c r="C38" s="88"/>
      <c r="D38" s="89"/>
      <c r="E38" s="90"/>
      <c r="F38" s="91"/>
      <c r="G38" s="94">
        <v>4</v>
      </c>
      <c r="H38" s="156">
        <v>120</v>
      </c>
      <c r="I38" s="159">
        <v>54</v>
      </c>
      <c r="J38" s="154">
        <v>18</v>
      </c>
      <c r="K38" s="154">
        <v>36</v>
      </c>
      <c r="L38" s="154"/>
      <c r="M38" s="155">
        <v>66</v>
      </c>
      <c r="N38" s="102"/>
      <c r="O38" s="193"/>
      <c r="P38" s="92"/>
      <c r="Q38" s="103"/>
      <c r="R38" s="193"/>
      <c r="S38" s="92"/>
      <c r="T38" s="103"/>
      <c r="U38" s="193"/>
      <c r="V38" s="92"/>
      <c r="W38" s="103"/>
      <c r="X38" s="209">
        <v>6</v>
      </c>
      <c r="Y38" s="213"/>
    </row>
    <row r="39" spans="1:25" ht="31.5">
      <c r="A39" s="2524"/>
      <c r="B39" s="93" t="s">
        <v>241</v>
      </c>
      <c r="C39" s="88"/>
      <c r="D39" s="89"/>
      <c r="E39" s="90"/>
      <c r="F39" s="91"/>
      <c r="G39" s="94">
        <v>4</v>
      </c>
      <c r="H39" s="156">
        <v>120</v>
      </c>
      <c r="I39" s="159">
        <v>54</v>
      </c>
      <c r="J39" s="154">
        <v>18</v>
      </c>
      <c r="K39" s="154">
        <v>36</v>
      </c>
      <c r="L39" s="154"/>
      <c r="M39" s="155">
        <v>66</v>
      </c>
      <c r="N39" s="102"/>
      <c r="O39" s="193"/>
      <c r="P39" s="92"/>
      <c r="Q39" s="103"/>
      <c r="R39" s="193"/>
      <c r="S39" s="92"/>
      <c r="T39" s="103"/>
      <c r="U39" s="193"/>
      <c r="V39" s="92"/>
      <c r="W39" s="103"/>
      <c r="X39" s="209">
        <v>6</v>
      </c>
      <c r="Y39" s="213"/>
    </row>
    <row r="40" spans="1:25" ht="15.75">
      <c r="A40" s="2510" t="s">
        <v>206</v>
      </c>
      <c r="B40" s="93" t="s">
        <v>309</v>
      </c>
      <c r="C40" s="88"/>
      <c r="D40" s="89"/>
      <c r="E40" s="90"/>
      <c r="F40" s="91"/>
      <c r="G40" s="94">
        <v>2</v>
      </c>
      <c r="H40" s="156">
        <f>G40*30</f>
        <v>60</v>
      </c>
      <c r="I40" s="159">
        <v>27</v>
      </c>
      <c r="J40" s="154"/>
      <c r="K40" s="154"/>
      <c r="L40" s="154"/>
      <c r="M40" s="155">
        <f>H40-I40</f>
        <v>33</v>
      </c>
      <c r="N40" s="102"/>
      <c r="O40" s="193"/>
      <c r="P40" s="92"/>
      <c r="Q40" s="103"/>
      <c r="R40" s="193"/>
      <c r="S40" s="92"/>
      <c r="T40" s="103"/>
      <c r="U40" s="193"/>
      <c r="V40" s="92"/>
      <c r="W40" s="103"/>
      <c r="X40" s="209">
        <v>3</v>
      </c>
      <c r="Y40" s="211"/>
    </row>
    <row r="41" spans="1:25" ht="15.75">
      <c r="A41" s="2511"/>
      <c r="B41" s="93" t="s">
        <v>268</v>
      </c>
      <c r="C41" s="88"/>
      <c r="D41" s="89"/>
      <c r="E41" s="90"/>
      <c r="F41" s="91"/>
      <c r="G41" s="94">
        <v>2</v>
      </c>
      <c r="H41" s="156">
        <v>60</v>
      </c>
      <c r="I41" s="159">
        <v>27</v>
      </c>
      <c r="J41" s="154">
        <v>18</v>
      </c>
      <c r="K41" s="154">
        <v>9</v>
      </c>
      <c r="L41" s="154"/>
      <c r="M41" s="155">
        <v>33</v>
      </c>
      <c r="N41" s="102"/>
      <c r="O41" s="193"/>
      <c r="P41" s="92"/>
      <c r="Q41" s="103"/>
      <c r="R41" s="193"/>
      <c r="S41" s="92"/>
      <c r="T41" s="103"/>
      <c r="U41" s="193"/>
      <c r="V41" s="92"/>
      <c r="W41" s="103"/>
      <c r="X41" s="209">
        <v>3</v>
      </c>
      <c r="Y41" s="211"/>
    </row>
    <row r="42" spans="1:25" ht="31.5">
      <c r="A42" s="2524"/>
      <c r="B42" s="93" t="s">
        <v>255</v>
      </c>
      <c r="C42" s="88"/>
      <c r="D42" s="89"/>
      <c r="E42" s="90"/>
      <c r="F42" s="91"/>
      <c r="G42" s="94">
        <v>2</v>
      </c>
      <c r="H42" s="156">
        <v>60</v>
      </c>
      <c r="I42" s="159">
        <v>27</v>
      </c>
      <c r="J42" s="154">
        <v>18</v>
      </c>
      <c r="K42" s="154">
        <v>9</v>
      </c>
      <c r="L42" s="154"/>
      <c r="M42" s="155">
        <v>33</v>
      </c>
      <c r="N42" s="102"/>
      <c r="O42" s="193"/>
      <c r="P42" s="92"/>
      <c r="Q42" s="103"/>
      <c r="R42" s="193"/>
      <c r="S42" s="92"/>
      <c r="T42" s="103"/>
      <c r="U42" s="193"/>
      <c r="V42" s="92"/>
      <c r="W42" s="103"/>
      <c r="X42" s="209">
        <v>3</v>
      </c>
      <c r="Y42" s="211"/>
    </row>
    <row r="43" spans="1:25" ht="15.75">
      <c r="A43" s="2510" t="s">
        <v>207</v>
      </c>
      <c r="B43" s="93" t="s">
        <v>309</v>
      </c>
      <c r="C43" s="88"/>
      <c r="D43" s="89"/>
      <c r="E43" s="90"/>
      <c r="F43" s="91"/>
      <c r="G43" s="94">
        <v>2</v>
      </c>
      <c r="H43" s="157">
        <f>G43*30</f>
        <v>60</v>
      </c>
      <c r="I43" s="160">
        <v>27</v>
      </c>
      <c r="J43" s="95"/>
      <c r="K43" s="96"/>
      <c r="L43" s="96"/>
      <c r="M43" s="97">
        <f>H43-I43</f>
        <v>33</v>
      </c>
      <c r="N43" s="100"/>
      <c r="O43" s="179"/>
      <c r="P43" s="101"/>
      <c r="Q43" s="98"/>
      <c r="R43" s="179"/>
      <c r="S43" s="99"/>
      <c r="T43" s="100"/>
      <c r="U43" s="179"/>
      <c r="V43" s="99"/>
      <c r="W43" s="98"/>
      <c r="X43" s="209">
        <v>3</v>
      </c>
      <c r="Y43" s="211"/>
    </row>
    <row r="44" spans="1:25" ht="15.75">
      <c r="A44" s="2511"/>
      <c r="B44" s="93" t="s">
        <v>251</v>
      </c>
      <c r="C44" s="88"/>
      <c r="D44" s="89"/>
      <c r="E44" s="90"/>
      <c r="F44" s="91"/>
      <c r="G44" s="94">
        <v>2</v>
      </c>
      <c r="H44" s="157">
        <v>60</v>
      </c>
      <c r="I44" s="160">
        <v>27</v>
      </c>
      <c r="J44" s="95">
        <v>18</v>
      </c>
      <c r="K44" s="96"/>
      <c r="L44" s="96">
        <v>9</v>
      </c>
      <c r="M44" s="97">
        <v>33</v>
      </c>
      <c r="N44" s="100"/>
      <c r="O44" s="179"/>
      <c r="P44" s="101"/>
      <c r="Q44" s="98"/>
      <c r="R44" s="179"/>
      <c r="S44" s="99"/>
      <c r="T44" s="100"/>
      <c r="U44" s="179"/>
      <c r="V44" s="99"/>
      <c r="W44" s="98"/>
      <c r="X44" s="209">
        <v>3</v>
      </c>
      <c r="Y44" s="211"/>
    </row>
    <row r="45" spans="1:25" ht="15.75">
      <c r="A45" s="2524"/>
      <c r="B45" s="93" t="s">
        <v>242</v>
      </c>
      <c r="C45" s="88"/>
      <c r="D45" s="89"/>
      <c r="E45" s="90"/>
      <c r="F45" s="91"/>
      <c r="G45" s="94">
        <v>2</v>
      </c>
      <c r="H45" s="157">
        <v>60</v>
      </c>
      <c r="I45" s="160">
        <v>27</v>
      </c>
      <c r="J45" s="95">
        <v>18</v>
      </c>
      <c r="K45" s="96"/>
      <c r="L45" s="96">
        <v>9</v>
      </c>
      <c r="M45" s="97">
        <v>33</v>
      </c>
      <c r="N45" s="100"/>
      <c r="O45" s="179"/>
      <c r="P45" s="101"/>
      <c r="Q45" s="98"/>
      <c r="R45" s="179"/>
      <c r="S45" s="99"/>
      <c r="T45" s="100"/>
      <c r="U45" s="179"/>
      <c r="V45" s="99"/>
      <c r="W45" s="98"/>
      <c r="X45" s="209">
        <v>3</v>
      </c>
      <c r="Y45" s="213"/>
    </row>
    <row r="46" spans="1:25" ht="15.75">
      <c r="A46" s="2510" t="s">
        <v>266</v>
      </c>
      <c r="B46" s="93" t="s">
        <v>309</v>
      </c>
      <c r="C46" s="88"/>
      <c r="D46" s="89"/>
      <c r="E46" s="90"/>
      <c r="F46" s="90"/>
      <c r="G46" s="94">
        <v>2</v>
      </c>
      <c r="H46" s="158">
        <f>G46*30</f>
        <v>60</v>
      </c>
      <c r="I46" s="160">
        <v>27</v>
      </c>
      <c r="J46" s="95"/>
      <c r="K46" s="96"/>
      <c r="L46" s="96"/>
      <c r="M46" s="97">
        <f>H46-I46</f>
        <v>33</v>
      </c>
      <c r="N46" s="100"/>
      <c r="O46" s="179"/>
      <c r="P46" s="101"/>
      <c r="Q46" s="98"/>
      <c r="R46" s="179"/>
      <c r="S46" s="99"/>
      <c r="T46" s="100"/>
      <c r="U46" s="179"/>
      <c r="V46" s="99"/>
      <c r="W46" s="98"/>
      <c r="X46" s="209">
        <v>3</v>
      </c>
      <c r="Y46" s="211"/>
    </row>
    <row r="47" spans="1:25" ht="15.75">
      <c r="A47" s="2511"/>
      <c r="B47" s="93" t="s">
        <v>245</v>
      </c>
      <c r="C47" s="88"/>
      <c r="D47" s="89"/>
      <c r="E47" s="90"/>
      <c r="F47" s="90"/>
      <c r="G47" s="94">
        <v>2</v>
      </c>
      <c r="H47" s="158">
        <v>60</v>
      </c>
      <c r="I47" s="160">
        <v>27</v>
      </c>
      <c r="J47" s="95">
        <v>18</v>
      </c>
      <c r="K47" s="96">
        <v>9</v>
      </c>
      <c r="L47" s="96"/>
      <c r="M47" s="97">
        <v>33</v>
      </c>
      <c r="N47" s="100"/>
      <c r="O47" s="179"/>
      <c r="P47" s="101"/>
      <c r="Q47" s="98"/>
      <c r="R47" s="179"/>
      <c r="S47" s="99"/>
      <c r="T47" s="100"/>
      <c r="U47" s="179"/>
      <c r="V47" s="99"/>
      <c r="W47" s="98"/>
      <c r="X47" s="209">
        <v>3</v>
      </c>
      <c r="Y47" s="213"/>
    </row>
    <row r="48" spans="1:25" ht="32.25" thickBot="1">
      <c r="A48" s="2512"/>
      <c r="B48" s="454" t="s">
        <v>238</v>
      </c>
      <c r="C48" s="455"/>
      <c r="D48" s="456"/>
      <c r="E48" s="457"/>
      <c r="F48" s="457"/>
      <c r="G48" s="459">
        <v>2</v>
      </c>
      <c r="H48" s="469">
        <v>60</v>
      </c>
      <c r="I48" s="470">
        <v>27</v>
      </c>
      <c r="J48" s="471">
        <v>18</v>
      </c>
      <c r="K48" s="472">
        <v>9</v>
      </c>
      <c r="L48" s="472"/>
      <c r="M48" s="473">
        <v>33</v>
      </c>
      <c r="N48" s="474"/>
      <c r="O48" s="475"/>
      <c r="P48" s="476"/>
      <c r="Q48" s="477"/>
      <c r="R48" s="475"/>
      <c r="S48" s="478"/>
      <c r="T48" s="474"/>
      <c r="U48" s="475"/>
      <c r="V48" s="478"/>
      <c r="W48" s="477"/>
      <c r="X48" s="468">
        <v>3</v>
      </c>
      <c r="Y48" s="233"/>
    </row>
    <row r="49" spans="1:25" ht="16.5" thickBot="1">
      <c r="A49" s="2217" t="s">
        <v>308</v>
      </c>
      <c r="B49" s="2218"/>
      <c r="C49" s="2218"/>
      <c r="D49" s="2218"/>
      <c r="E49" s="2218"/>
      <c r="F49" s="2218"/>
      <c r="G49" s="2218"/>
      <c r="H49" s="2218"/>
      <c r="I49" s="2218"/>
      <c r="J49" s="2218"/>
      <c r="K49" s="2218"/>
      <c r="L49" s="2218"/>
      <c r="M49" s="2218"/>
      <c r="N49" s="2218"/>
      <c r="O49" s="2218"/>
      <c r="P49" s="2218"/>
      <c r="Q49" s="2218"/>
      <c r="R49" s="2218"/>
      <c r="S49" s="2218"/>
      <c r="T49" s="2218"/>
      <c r="U49" s="2218"/>
      <c r="V49" s="2218"/>
      <c r="W49" s="2218"/>
      <c r="X49" s="2218"/>
      <c r="Y49" s="2219"/>
    </row>
    <row r="50" spans="1:25" ht="15.75">
      <c r="A50" s="479" t="s">
        <v>96</v>
      </c>
      <c r="B50" s="294" t="s">
        <v>116</v>
      </c>
      <c r="C50" s="60"/>
      <c r="D50" s="61" t="s">
        <v>84</v>
      </c>
      <c r="E50" s="200"/>
      <c r="F50" s="277"/>
      <c r="G50" s="276">
        <v>1.5</v>
      </c>
      <c r="H50" s="59">
        <v>45</v>
      </c>
      <c r="I50" s="60">
        <v>16</v>
      </c>
      <c r="J50" s="61"/>
      <c r="K50" s="61"/>
      <c r="L50" s="61">
        <v>16</v>
      </c>
      <c r="M50" s="107">
        <v>29</v>
      </c>
      <c r="N50" s="104"/>
      <c r="O50" s="178"/>
      <c r="P50" s="275"/>
      <c r="Q50" s="60"/>
      <c r="R50" s="178"/>
      <c r="S50" s="107"/>
      <c r="T50" s="60"/>
      <c r="U50" s="178"/>
      <c r="V50" s="107"/>
      <c r="W50" s="60"/>
      <c r="X50" s="200"/>
      <c r="Y50" s="533">
        <v>2</v>
      </c>
    </row>
    <row r="51" spans="1:25" ht="15.75">
      <c r="A51" s="293" t="s">
        <v>144</v>
      </c>
      <c r="B51" s="426" t="s">
        <v>173</v>
      </c>
      <c r="C51" s="279"/>
      <c r="D51" s="280" t="s">
        <v>84</v>
      </c>
      <c r="E51" s="280"/>
      <c r="F51" s="281"/>
      <c r="G51" s="74">
        <v>3</v>
      </c>
      <c r="H51" s="282">
        <v>90</v>
      </c>
      <c r="I51" s="285">
        <v>30</v>
      </c>
      <c r="J51" s="280">
        <v>20</v>
      </c>
      <c r="K51" s="133"/>
      <c r="L51" s="280">
        <v>10</v>
      </c>
      <c r="M51" s="281">
        <v>60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532">
        <v>3</v>
      </c>
    </row>
    <row r="52" spans="1:25" ht="15.75">
      <c r="A52" s="244" t="s">
        <v>193</v>
      </c>
      <c r="B52" s="480" t="s">
        <v>197</v>
      </c>
      <c r="C52" s="50"/>
      <c r="D52" s="30" t="s">
        <v>84</v>
      </c>
      <c r="E52" s="30"/>
      <c r="F52" s="114"/>
      <c r="G52" s="524">
        <v>4</v>
      </c>
      <c r="H52" s="525">
        <f>G52*30</f>
        <v>120</v>
      </c>
      <c r="I52" s="58"/>
      <c r="J52" s="130"/>
      <c r="K52" s="130"/>
      <c r="L52" s="130"/>
      <c r="M52" s="72"/>
      <c r="N52" s="139"/>
      <c r="O52" s="186"/>
      <c r="P52" s="110"/>
      <c r="Q52" s="122"/>
      <c r="R52" s="186"/>
      <c r="S52" s="110"/>
      <c r="T52" s="122"/>
      <c r="U52" s="186"/>
      <c r="V52" s="110"/>
      <c r="W52" s="122"/>
      <c r="X52" s="203"/>
      <c r="Y52" s="533"/>
    </row>
    <row r="53" spans="1:25" ht="15.75">
      <c r="A53" s="293" t="s">
        <v>200</v>
      </c>
      <c r="B53" s="481" t="s">
        <v>198</v>
      </c>
      <c r="C53" s="482"/>
      <c r="D53" s="483"/>
      <c r="E53" s="483"/>
      <c r="F53" s="484"/>
      <c r="G53" s="526">
        <v>6</v>
      </c>
      <c r="H53" s="527">
        <f>G53*30</f>
        <v>180</v>
      </c>
      <c r="I53" s="485"/>
      <c r="J53" s="486"/>
      <c r="K53" s="486"/>
      <c r="L53" s="486"/>
      <c r="M53" s="72"/>
      <c r="N53" s="487"/>
      <c r="O53" s="488"/>
      <c r="P53" s="489"/>
      <c r="Q53" s="490"/>
      <c r="R53" s="488"/>
      <c r="S53" s="489"/>
      <c r="T53" s="490"/>
      <c r="U53" s="488"/>
      <c r="V53" s="489"/>
      <c r="W53" s="490"/>
      <c r="X53" s="489"/>
      <c r="Y53" s="533"/>
    </row>
    <row r="54" spans="1:25" ht="15.75">
      <c r="A54" s="293" t="s">
        <v>201</v>
      </c>
      <c r="B54" s="481" t="s">
        <v>199</v>
      </c>
      <c r="C54" s="482" t="s">
        <v>282</v>
      </c>
      <c r="D54" s="483"/>
      <c r="E54" s="483"/>
      <c r="F54" s="484"/>
      <c r="G54" s="526">
        <v>1.5</v>
      </c>
      <c r="H54" s="527">
        <f>G54*30</f>
        <v>45</v>
      </c>
      <c r="I54" s="485"/>
      <c r="J54" s="486"/>
      <c r="K54" s="486"/>
      <c r="L54" s="486"/>
      <c r="M54" s="300"/>
      <c r="N54" s="487"/>
      <c r="O54" s="488"/>
      <c r="P54" s="489"/>
      <c r="Q54" s="490"/>
      <c r="R54" s="488"/>
      <c r="S54" s="489"/>
      <c r="T54" s="490"/>
      <c r="U54" s="488"/>
      <c r="V54" s="489"/>
      <c r="W54" s="490"/>
      <c r="X54" s="489"/>
      <c r="Y54" s="533"/>
    </row>
    <row r="55" spans="1:25" ht="15.75">
      <c r="A55" s="2511" t="s">
        <v>265</v>
      </c>
      <c r="B55" s="236" t="s">
        <v>311</v>
      </c>
      <c r="C55" s="491" t="s">
        <v>84</v>
      </c>
      <c r="D55" s="492"/>
      <c r="E55" s="493"/>
      <c r="F55" s="494"/>
      <c r="G55" s="84">
        <v>3</v>
      </c>
      <c r="H55" s="528">
        <f>G55*30</f>
        <v>90</v>
      </c>
      <c r="I55" s="529">
        <v>48</v>
      </c>
      <c r="J55" s="495"/>
      <c r="K55" s="495"/>
      <c r="L55" s="495"/>
      <c r="M55" s="530">
        <f>H55-I55</f>
        <v>42</v>
      </c>
      <c r="N55" s="85"/>
      <c r="O55" s="192"/>
      <c r="P55" s="86"/>
      <c r="Q55" s="87"/>
      <c r="R55" s="192"/>
      <c r="S55" s="86"/>
      <c r="T55" s="87"/>
      <c r="U55" s="192"/>
      <c r="V55" s="86"/>
      <c r="W55" s="87"/>
      <c r="X55" s="208"/>
      <c r="Y55" s="534">
        <v>6</v>
      </c>
    </row>
    <row r="56" spans="1:25" ht="31.5">
      <c r="A56" s="2511"/>
      <c r="B56" s="93" t="s">
        <v>240</v>
      </c>
      <c r="C56" s="88" t="s">
        <v>84</v>
      </c>
      <c r="D56" s="89"/>
      <c r="E56" s="90"/>
      <c r="F56" s="91"/>
      <c r="G56" s="94">
        <v>3</v>
      </c>
      <c r="H56" s="156">
        <v>90</v>
      </c>
      <c r="I56" s="159">
        <v>48</v>
      </c>
      <c r="J56" s="154">
        <v>16</v>
      </c>
      <c r="K56" s="154">
        <v>32</v>
      </c>
      <c r="L56" s="154"/>
      <c r="M56" s="155">
        <v>42</v>
      </c>
      <c r="N56" s="102"/>
      <c r="O56" s="193"/>
      <c r="P56" s="92"/>
      <c r="Q56" s="103"/>
      <c r="R56" s="193"/>
      <c r="S56" s="92"/>
      <c r="T56" s="103"/>
      <c r="U56" s="193"/>
      <c r="V56" s="92"/>
      <c r="W56" s="103"/>
      <c r="X56" s="209"/>
      <c r="Y56" s="533">
        <v>6</v>
      </c>
    </row>
    <row r="57" spans="1:25" ht="31.5">
      <c r="A57" s="2524"/>
      <c r="B57" s="93" t="s">
        <v>241</v>
      </c>
      <c r="C57" s="88" t="s">
        <v>84</v>
      </c>
      <c r="D57" s="89"/>
      <c r="E57" s="90"/>
      <c r="F57" s="91"/>
      <c r="G57" s="94">
        <v>3</v>
      </c>
      <c r="H57" s="156">
        <v>90</v>
      </c>
      <c r="I57" s="159">
        <v>48</v>
      </c>
      <c r="J57" s="154">
        <v>16</v>
      </c>
      <c r="K57" s="154">
        <v>32</v>
      </c>
      <c r="L57" s="154"/>
      <c r="M57" s="155">
        <v>42</v>
      </c>
      <c r="N57" s="102"/>
      <c r="O57" s="193"/>
      <c r="P57" s="92"/>
      <c r="Q57" s="103"/>
      <c r="R57" s="193"/>
      <c r="S57" s="92"/>
      <c r="T57" s="103"/>
      <c r="U57" s="193"/>
      <c r="V57" s="92"/>
      <c r="W57" s="103"/>
      <c r="X57" s="209"/>
      <c r="Y57" s="533">
        <v>6</v>
      </c>
    </row>
    <row r="58" spans="1:25" ht="15.75">
      <c r="A58" s="2510" t="s">
        <v>206</v>
      </c>
      <c r="B58" s="93" t="s">
        <v>311</v>
      </c>
      <c r="C58" s="88" t="s">
        <v>84</v>
      </c>
      <c r="D58" s="89"/>
      <c r="E58" s="90"/>
      <c r="F58" s="91"/>
      <c r="G58" s="94">
        <v>2</v>
      </c>
      <c r="H58" s="156">
        <f>G58*30</f>
        <v>60</v>
      </c>
      <c r="I58" s="159">
        <v>32</v>
      </c>
      <c r="J58" s="154"/>
      <c r="K58" s="154"/>
      <c r="L58" s="154"/>
      <c r="M58" s="155">
        <f>H58-I58</f>
        <v>28</v>
      </c>
      <c r="N58" s="102"/>
      <c r="O58" s="193"/>
      <c r="P58" s="92"/>
      <c r="Q58" s="103"/>
      <c r="R58" s="193"/>
      <c r="S58" s="92"/>
      <c r="T58" s="103"/>
      <c r="U58" s="193"/>
      <c r="V58" s="92"/>
      <c r="W58" s="103"/>
      <c r="X58" s="209"/>
      <c r="Y58" s="533">
        <v>4</v>
      </c>
    </row>
    <row r="59" spans="1:25" ht="15.75">
      <c r="A59" s="2511"/>
      <c r="B59" s="93" t="s">
        <v>268</v>
      </c>
      <c r="C59" s="88" t="s">
        <v>84</v>
      </c>
      <c r="D59" s="89"/>
      <c r="E59" s="90"/>
      <c r="F59" s="91"/>
      <c r="G59" s="94">
        <v>2</v>
      </c>
      <c r="H59" s="156">
        <v>60</v>
      </c>
      <c r="I59" s="159">
        <v>32</v>
      </c>
      <c r="J59" s="154">
        <v>24</v>
      </c>
      <c r="K59" s="154"/>
      <c r="L59" s="154">
        <v>8</v>
      </c>
      <c r="M59" s="155">
        <v>28</v>
      </c>
      <c r="N59" s="102"/>
      <c r="O59" s="193"/>
      <c r="P59" s="92"/>
      <c r="Q59" s="103"/>
      <c r="R59" s="193"/>
      <c r="S59" s="92"/>
      <c r="T59" s="103"/>
      <c r="U59" s="193"/>
      <c r="V59" s="92"/>
      <c r="W59" s="103"/>
      <c r="X59" s="209"/>
      <c r="Y59" s="533">
        <v>4</v>
      </c>
    </row>
    <row r="60" spans="1:25" ht="31.5">
      <c r="A60" s="2524"/>
      <c r="B60" s="93" t="s">
        <v>255</v>
      </c>
      <c r="C60" s="88" t="s">
        <v>84</v>
      </c>
      <c r="D60" s="89"/>
      <c r="E60" s="90"/>
      <c r="F60" s="91"/>
      <c r="G60" s="94">
        <v>2</v>
      </c>
      <c r="H60" s="156">
        <v>60</v>
      </c>
      <c r="I60" s="159">
        <v>32</v>
      </c>
      <c r="J60" s="154">
        <v>24</v>
      </c>
      <c r="K60" s="154"/>
      <c r="L60" s="154">
        <v>8</v>
      </c>
      <c r="M60" s="155">
        <v>28</v>
      </c>
      <c r="N60" s="102"/>
      <c r="O60" s="193"/>
      <c r="P60" s="92"/>
      <c r="Q60" s="103"/>
      <c r="R60" s="193"/>
      <c r="S60" s="92"/>
      <c r="T60" s="103"/>
      <c r="U60" s="193"/>
      <c r="V60" s="92"/>
      <c r="W60" s="103"/>
      <c r="X60" s="209"/>
      <c r="Y60" s="533">
        <v>4</v>
      </c>
    </row>
    <row r="61" spans="1:25" ht="15.75">
      <c r="A61" s="2510" t="s">
        <v>207</v>
      </c>
      <c r="B61" s="93" t="s">
        <v>311</v>
      </c>
      <c r="C61" s="88"/>
      <c r="D61" s="89" t="s">
        <v>84</v>
      </c>
      <c r="E61" s="90"/>
      <c r="F61" s="91"/>
      <c r="G61" s="94">
        <v>2</v>
      </c>
      <c r="H61" s="157">
        <f>G61*30</f>
        <v>60</v>
      </c>
      <c r="I61" s="160">
        <v>24</v>
      </c>
      <c r="J61" s="95"/>
      <c r="K61" s="96"/>
      <c r="L61" s="96"/>
      <c r="M61" s="97">
        <f>H61-I61</f>
        <v>36</v>
      </c>
      <c r="N61" s="100"/>
      <c r="O61" s="179"/>
      <c r="P61" s="101"/>
      <c r="Q61" s="98"/>
      <c r="R61" s="179"/>
      <c r="S61" s="99"/>
      <c r="T61" s="100"/>
      <c r="U61" s="179"/>
      <c r="V61" s="99"/>
      <c r="W61" s="98"/>
      <c r="X61" s="209"/>
      <c r="Y61" s="533">
        <v>3</v>
      </c>
    </row>
    <row r="62" spans="1:25" ht="15.75">
      <c r="A62" s="2511"/>
      <c r="B62" s="93" t="s">
        <v>251</v>
      </c>
      <c r="C62" s="88"/>
      <c r="D62" s="89" t="s">
        <v>84</v>
      </c>
      <c r="E62" s="90"/>
      <c r="F62" s="91"/>
      <c r="G62" s="94">
        <v>2</v>
      </c>
      <c r="H62" s="157">
        <v>60</v>
      </c>
      <c r="I62" s="160">
        <v>24</v>
      </c>
      <c r="J62" s="95">
        <v>16</v>
      </c>
      <c r="K62" s="96"/>
      <c r="L62" s="96">
        <v>8</v>
      </c>
      <c r="M62" s="97">
        <v>36</v>
      </c>
      <c r="N62" s="100"/>
      <c r="O62" s="179"/>
      <c r="P62" s="101"/>
      <c r="Q62" s="98"/>
      <c r="R62" s="179"/>
      <c r="S62" s="99"/>
      <c r="T62" s="100"/>
      <c r="U62" s="179"/>
      <c r="V62" s="99"/>
      <c r="W62" s="98"/>
      <c r="X62" s="209"/>
      <c r="Y62" s="533">
        <v>3</v>
      </c>
    </row>
    <row r="63" spans="1:25" ht="15.75">
      <c r="A63" s="2524"/>
      <c r="B63" s="93" t="s">
        <v>242</v>
      </c>
      <c r="C63" s="88"/>
      <c r="D63" s="89" t="s">
        <v>84</v>
      </c>
      <c r="E63" s="90"/>
      <c r="F63" s="91"/>
      <c r="G63" s="94">
        <v>2</v>
      </c>
      <c r="H63" s="157">
        <v>60</v>
      </c>
      <c r="I63" s="160">
        <v>24</v>
      </c>
      <c r="J63" s="95">
        <v>16</v>
      </c>
      <c r="K63" s="96"/>
      <c r="L63" s="96">
        <v>8</v>
      </c>
      <c r="M63" s="97">
        <v>36</v>
      </c>
      <c r="N63" s="100"/>
      <c r="O63" s="179"/>
      <c r="P63" s="101"/>
      <c r="Q63" s="98"/>
      <c r="R63" s="179"/>
      <c r="S63" s="99"/>
      <c r="T63" s="100"/>
      <c r="U63" s="179"/>
      <c r="V63" s="99"/>
      <c r="W63" s="98"/>
      <c r="X63" s="209"/>
      <c r="Y63" s="533">
        <v>3</v>
      </c>
    </row>
    <row r="64" spans="1:25" ht="15.75">
      <c r="A64" s="2510" t="s">
        <v>266</v>
      </c>
      <c r="B64" s="93" t="s">
        <v>311</v>
      </c>
      <c r="C64" s="88"/>
      <c r="D64" s="89" t="s">
        <v>84</v>
      </c>
      <c r="E64" s="90"/>
      <c r="F64" s="90"/>
      <c r="G64" s="94">
        <v>2</v>
      </c>
      <c r="H64" s="158">
        <f>G64*30</f>
        <v>60</v>
      </c>
      <c r="I64" s="160">
        <v>24</v>
      </c>
      <c r="J64" s="95"/>
      <c r="K64" s="96"/>
      <c r="L64" s="96"/>
      <c r="M64" s="97">
        <f>H64-I64</f>
        <v>36</v>
      </c>
      <c r="N64" s="100"/>
      <c r="O64" s="179"/>
      <c r="P64" s="101"/>
      <c r="Q64" s="98"/>
      <c r="R64" s="179"/>
      <c r="S64" s="99"/>
      <c r="T64" s="100"/>
      <c r="U64" s="179"/>
      <c r="V64" s="99"/>
      <c r="W64" s="98"/>
      <c r="X64" s="209"/>
      <c r="Y64" s="533">
        <v>3</v>
      </c>
    </row>
    <row r="65" spans="1:25" ht="15.75">
      <c r="A65" s="2511"/>
      <c r="B65" s="93" t="s">
        <v>245</v>
      </c>
      <c r="C65" s="88"/>
      <c r="D65" s="89" t="s">
        <v>84</v>
      </c>
      <c r="E65" s="90"/>
      <c r="F65" s="90"/>
      <c r="G65" s="94">
        <v>2</v>
      </c>
      <c r="H65" s="158">
        <v>60</v>
      </c>
      <c r="I65" s="160">
        <v>24</v>
      </c>
      <c r="J65" s="95">
        <v>16</v>
      </c>
      <c r="K65" s="96">
        <v>8</v>
      </c>
      <c r="L65" s="96"/>
      <c r="M65" s="97">
        <v>36</v>
      </c>
      <c r="N65" s="100"/>
      <c r="O65" s="179"/>
      <c r="P65" s="101"/>
      <c r="Q65" s="98"/>
      <c r="R65" s="179"/>
      <c r="S65" s="99"/>
      <c r="T65" s="100"/>
      <c r="U65" s="179"/>
      <c r="V65" s="99"/>
      <c r="W65" s="98"/>
      <c r="X65" s="209"/>
      <c r="Y65" s="533">
        <v>3</v>
      </c>
    </row>
    <row r="66" spans="1:25" ht="32.25" thickBot="1">
      <c r="A66" s="2512"/>
      <c r="B66" s="543" t="s">
        <v>238</v>
      </c>
      <c r="C66" s="544"/>
      <c r="D66" s="545" t="s">
        <v>84</v>
      </c>
      <c r="E66" s="546"/>
      <c r="F66" s="546"/>
      <c r="G66" s="548">
        <v>2</v>
      </c>
      <c r="H66" s="560">
        <v>60</v>
      </c>
      <c r="I66" s="561">
        <v>24</v>
      </c>
      <c r="J66" s="562">
        <v>16</v>
      </c>
      <c r="K66" s="563"/>
      <c r="L66" s="563">
        <v>8</v>
      </c>
      <c r="M66" s="564">
        <v>36</v>
      </c>
      <c r="N66" s="565"/>
      <c r="O66" s="566"/>
      <c r="P66" s="567"/>
      <c r="Q66" s="568"/>
      <c r="R66" s="566"/>
      <c r="S66" s="569"/>
      <c r="T66" s="565"/>
      <c r="U66" s="566"/>
      <c r="V66" s="569"/>
      <c r="W66" s="568"/>
      <c r="X66" s="557"/>
      <c r="Y66" s="570">
        <v>3</v>
      </c>
    </row>
    <row r="69" ht="15.75">
      <c r="G69" s="507"/>
    </row>
    <row r="70" ht="15.75">
      <c r="G70" s="507"/>
    </row>
    <row r="71" ht="15.75">
      <c r="G71" s="507"/>
    </row>
    <row r="72" ht="15.75">
      <c r="G72" s="507"/>
    </row>
  </sheetData>
  <sheetProtection/>
  <autoFilter ref="Y1:Y51"/>
  <mergeCells count="41">
    <mergeCell ref="T4:V4"/>
    <mergeCell ref="N4:P4"/>
    <mergeCell ref="L4:L7"/>
    <mergeCell ref="A21:A23"/>
    <mergeCell ref="H3:H7"/>
    <mergeCell ref="A1:Y1"/>
    <mergeCell ref="A2:A7"/>
    <mergeCell ref="B2:B7"/>
    <mergeCell ref="C2:F2"/>
    <mergeCell ref="G2:G7"/>
    <mergeCell ref="N6:Y6"/>
    <mergeCell ref="K4:K7"/>
    <mergeCell ref="E3:F3"/>
    <mergeCell ref="I3:L3"/>
    <mergeCell ref="Q4:S4"/>
    <mergeCell ref="A64:A66"/>
    <mergeCell ref="A46:A48"/>
    <mergeCell ref="A55:A57"/>
    <mergeCell ref="A58:A60"/>
    <mergeCell ref="A61:A63"/>
    <mergeCell ref="H2:M2"/>
    <mergeCell ref="M3:M7"/>
    <mergeCell ref="E4:E7"/>
    <mergeCell ref="A30:Y30"/>
    <mergeCell ref="A27:A29"/>
    <mergeCell ref="A49:Y49"/>
    <mergeCell ref="A9:Y9"/>
    <mergeCell ref="A18:A20"/>
    <mergeCell ref="A13:A17"/>
    <mergeCell ref="A40:A42"/>
    <mergeCell ref="N2:Y3"/>
    <mergeCell ref="A24:A26"/>
    <mergeCell ref="W4:Y4"/>
    <mergeCell ref="J4:J7"/>
    <mergeCell ref="I4:I7"/>
    <mergeCell ref="F4:F7"/>
    <mergeCell ref="A43:A45"/>
    <mergeCell ref="D3:D7"/>
    <mergeCell ref="A34:A36"/>
    <mergeCell ref="A37:A39"/>
    <mergeCell ref="C3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67" customWidth="1"/>
    <col min="3" max="3" width="10.140625" style="973" customWidth="1"/>
    <col min="4" max="4" width="49.8515625" style="67" customWidth="1"/>
    <col min="5" max="5" width="9.00390625" style="974" customWidth="1"/>
    <col min="6" max="6" width="12.00390625" style="978" customWidth="1"/>
    <col min="7" max="7" width="7.28125" style="978" customWidth="1"/>
    <col min="8" max="8" width="6.421875" style="974" customWidth="1"/>
    <col min="9" max="9" width="7.421875" style="974" customWidth="1"/>
    <col min="10" max="10" width="9.8515625" style="974" customWidth="1"/>
    <col min="11" max="11" width="7.421875" style="67" customWidth="1"/>
    <col min="12" max="12" width="6.57421875" style="67" customWidth="1"/>
    <col min="13" max="13" width="5.8515625" style="67" customWidth="1"/>
    <col min="14" max="14" width="7.00390625" style="67" customWidth="1"/>
    <col min="15" max="15" width="7.8515625" style="67" customWidth="1"/>
    <col min="16" max="16" width="4.140625" style="67" hidden="1" customWidth="1"/>
    <col min="17" max="17" width="4.57421875" style="67" hidden="1" customWidth="1"/>
    <col min="18" max="18" width="3.7109375" style="67" hidden="1" customWidth="1"/>
    <col min="19" max="24" width="3.8515625" style="67" hidden="1" customWidth="1"/>
    <col min="25" max="26" width="4.00390625" style="67" customWidth="1"/>
    <col min="27" max="27" width="4.57421875" style="67" customWidth="1"/>
    <col min="28" max="28" width="2.57421875" style="67" customWidth="1"/>
    <col min="29" max="29" width="3.851562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3:27" s="54" customFormat="1" ht="18.75" customHeight="1" thickBot="1">
      <c r="C1" s="2331" t="s">
        <v>86</v>
      </c>
      <c r="D1" s="2332"/>
      <c r="E1" s="2332"/>
      <c r="F1" s="2332"/>
      <c r="G1" s="2332"/>
      <c r="H1" s="2332"/>
      <c r="I1" s="2332"/>
      <c r="J1" s="2332"/>
      <c r="K1" s="2332"/>
      <c r="L1" s="2332"/>
      <c r="M1" s="2332"/>
      <c r="N1" s="2332"/>
      <c r="O1" s="2332"/>
      <c r="P1" s="2332"/>
      <c r="Q1" s="2332"/>
      <c r="R1" s="2332"/>
      <c r="S1" s="2332"/>
      <c r="T1" s="2332"/>
      <c r="U1" s="2332"/>
      <c r="V1" s="2332"/>
      <c r="W1" s="2332"/>
      <c r="X1" s="2332"/>
      <c r="Y1" s="2332"/>
      <c r="Z1" s="2332"/>
      <c r="AA1" s="2333"/>
    </row>
    <row r="2" spans="1:27" s="54" customFormat="1" ht="15.75" customHeight="1">
      <c r="A2" s="719" t="s">
        <v>545</v>
      </c>
      <c r="B2" s="719" t="s">
        <v>546</v>
      </c>
      <c r="C2" s="2485" t="s">
        <v>68</v>
      </c>
      <c r="D2" s="2337" t="s">
        <v>287</v>
      </c>
      <c r="E2" s="2340" t="s">
        <v>33</v>
      </c>
      <c r="F2" s="2341"/>
      <c r="G2" s="2341"/>
      <c r="H2" s="2342"/>
      <c r="I2" s="2343" t="s">
        <v>288</v>
      </c>
      <c r="J2" s="2309" t="s">
        <v>34</v>
      </c>
      <c r="K2" s="2310"/>
      <c r="L2" s="2310"/>
      <c r="M2" s="2310"/>
      <c r="N2" s="2310"/>
      <c r="O2" s="2311"/>
      <c r="P2" s="2312" t="s">
        <v>69</v>
      </c>
      <c r="Q2" s="2313"/>
      <c r="R2" s="2313"/>
      <c r="S2" s="2313"/>
      <c r="T2" s="2313"/>
      <c r="U2" s="2313"/>
      <c r="V2" s="2313"/>
      <c r="W2" s="2313"/>
      <c r="X2" s="2313"/>
      <c r="Y2" s="2313"/>
      <c r="Z2" s="2313"/>
      <c r="AA2" s="2314"/>
    </row>
    <row r="3" spans="1:27" s="54" customFormat="1" ht="16.5" thickBot="1">
      <c r="A3" s="719"/>
      <c r="B3" s="719"/>
      <c r="C3" s="2486"/>
      <c r="D3" s="2338"/>
      <c r="E3" s="2355" t="s">
        <v>35</v>
      </c>
      <c r="F3" s="2357" t="s">
        <v>36</v>
      </c>
      <c r="G3" s="2323" t="s">
        <v>37</v>
      </c>
      <c r="H3" s="2324"/>
      <c r="I3" s="2344"/>
      <c r="J3" s="2359" t="s">
        <v>0</v>
      </c>
      <c r="K3" s="2360" t="s">
        <v>38</v>
      </c>
      <c r="L3" s="2360"/>
      <c r="M3" s="2360"/>
      <c r="N3" s="2361"/>
      <c r="O3" s="2362" t="s">
        <v>39</v>
      </c>
      <c r="P3" s="2315"/>
      <c r="Q3" s="2316"/>
      <c r="R3" s="2316"/>
      <c r="S3" s="2316"/>
      <c r="T3" s="2316"/>
      <c r="U3" s="2316"/>
      <c r="V3" s="2316"/>
      <c r="W3" s="2316"/>
      <c r="X3" s="2316"/>
      <c r="Y3" s="2316"/>
      <c r="Z3" s="2316"/>
      <c r="AA3" s="2317"/>
    </row>
    <row r="4" spans="1:27" s="54" customFormat="1" ht="16.5" thickBot="1">
      <c r="A4" s="719"/>
      <c r="B4" s="719"/>
      <c r="C4" s="2486"/>
      <c r="D4" s="2338"/>
      <c r="E4" s="2355"/>
      <c r="F4" s="2357"/>
      <c r="G4" s="2357" t="s">
        <v>40</v>
      </c>
      <c r="H4" s="2318" t="s">
        <v>41</v>
      </c>
      <c r="I4" s="2344"/>
      <c r="J4" s="2344"/>
      <c r="K4" s="2320" t="s">
        <v>1</v>
      </c>
      <c r="L4" s="2325" t="s">
        <v>2</v>
      </c>
      <c r="M4" s="2325" t="s">
        <v>42</v>
      </c>
      <c r="N4" s="2325" t="s">
        <v>89</v>
      </c>
      <c r="O4" s="2363"/>
      <c r="P4" s="2346" t="s">
        <v>43</v>
      </c>
      <c r="Q4" s="2347"/>
      <c r="R4" s="2348"/>
      <c r="S4" s="2346" t="s">
        <v>44</v>
      </c>
      <c r="T4" s="2347"/>
      <c r="U4" s="2348"/>
      <c r="V4" s="2346" t="s">
        <v>45</v>
      </c>
      <c r="W4" s="2347"/>
      <c r="X4" s="2348"/>
      <c r="Y4" s="2349" t="s">
        <v>46</v>
      </c>
      <c r="Z4" s="2350"/>
      <c r="AA4" s="2351"/>
    </row>
    <row r="5" spans="1:27" s="54" customFormat="1" ht="16.5" thickBot="1">
      <c r="A5" s="719"/>
      <c r="B5" s="719"/>
      <c r="C5" s="2486"/>
      <c r="D5" s="2338"/>
      <c r="E5" s="2355"/>
      <c r="F5" s="2357"/>
      <c r="G5" s="2357"/>
      <c r="H5" s="2318"/>
      <c r="I5" s="2344"/>
      <c r="J5" s="2344"/>
      <c r="K5" s="2321"/>
      <c r="L5" s="2326"/>
      <c r="M5" s="2326"/>
      <c r="N5" s="2326"/>
      <c r="O5" s="2363"/>
      <c r="P5" s="855">
        <v>1</v>
      </c>
      <c r="Q5" s="854" t="s">
        <v>62</v>
      </c>
      <c r="R5" s="856" t="s">
        <v>63</v>
      </c>
      <c r="S5" s="855">
        <v>3</v>
      </c>
      <c r="T5" s="854" t="s">
        <v>64</v>
      </c>
      <c r="U5" s="857" t="s">
        <v>65</v>
      </c>
      <c r="V5" s="858">
        <v>5</v>
      </c>
      <c r="W5" s="854" t="s">
        <v>66</v>
      </c>
      <c r="X5" s="857" t="s">
        <v>67</v>
      </c>
      <c r="Y5" s="855">
        <v>7</v>
      </c>
      <c r="Z5" s="856" t="s">
        <v>90</v>
      </c>
      <c r="AA5" s="215" t="s">
        <v>84</v>
      </c>
    </row>
    <row r="6" spans="1:27" s="54" customFormat="1" ht="16.5" thickBot="1">
      <c r="A6" s="719"/>
      <c r="B6" s="719"/>
      <c r="C6" s="2486"/>
      <c r="D6" s="2338"/>
      <c r="E6" s="2355"/>
      <c r="F6" s="2357"/>
      <c r="G6" s="2357"/>
      <c r="H6" s="2318"/>
      <c r="I6" s="2344"/>
      <c r="J6" s="2344"/>
      <c r="K6" s="2321"/>
      <c r="L6" s="2326"/>
      <c r="M6" s="2326"/>
      <c r="N6" s="2326"/>
      <c r="O6" s="2364"/>
      <c r="P6" s="2349" t="s">
        <v>70</v>
      </c>
      <c r="Q6" s="2350"/>
      <c r="R6" s="2350"/>
      <c r="S6" s="2350"/>
      <c r="T6" s="2350"/>
      <c r="U6" s="2350"/>
      <c r="V6" s="2350"/>
      <c r="W6" s="2350"/>
      <c r="X6" s="2350"/>
      <c r="Y6" s="2350"/>
      <c r="Z6" s="2350"/>
      <c r="AA6" s="2351"/>
    </row>
    <row r="7" spans="1:27" s="54" customFormat="1" ht="24.75" customHeight="1" thickBot="1">
      <c r="A7" s="719"/>
      <c r="B7" s="719"/>
      <c r="C7" s="2487"/>
      <c r="D7" s="2339"/>
      <c r="E7" s="2356"/>
      <c r="F7" s="2358"/>
      <c r="G7" s="2358"/>
      <c r="H7" s="2319"/>
      <c r="I7" s="2345"/>
      <c r="J7" s="2345"/>
      <c r="K7" s="2322"/>
      <c r="L7" s="2327"/>
      <c r="M7" s="2327"/>
      <c r="N7" s="2327"/>
      <c r="O7" s="2365"/>
      <c r="P7" s="855">
        <v>15</v>
      </c>
      <c r="Q7" s="854">
        <v>9</v>
      </c>
      <c r="R7" s="857">
        <v>9</v>
      </c>
      <c r="S7" s="855">
        <v>15</v>
      </c>
      <c r="T7" s="854">
        <v>9</v>
      </c>
      <c r="U7" s="857">
        <v>9</v>
      </c>
      <c r="V7" s="855">
        <v>15</v>
      </c>
      <c r="W7" s="854">
        <v>9</v>
      </c>
      <c r="X7" s="857">
        <v>9</v>
      </c>
      <c r="Y7" s="855">
        <v>15</v>
      </c>
      <c r="Z7" s="856">
        <v>9</v>
      </c>
      <c r="AA7" s="215">
        <v>8</v>
      </c>
    </row>
    <row r="8" spans="1:32" s="54" customFormat="1" ht="16.5" thickBot="1">
      <c r="A8" s="719"/>
      <c r="B8" s="719"/>
      <c r="C8" s="858">
        <v>1</v>
      </c>
      <c r="D8" s="863">
        <v>2</v>
      </c>
      <c r="E8" s="855">
        <v>3</v>
      </c>
      <c r="F8" s="864">
        <v>4</v>
      </c>
      <c r="G8" s="864">
        <v>5</v>
      </c>
      <c r="H8" s="857">
        <v>6</v>
      </c>
      <c r="I8" s="855">
        <v>7</v>
      </c>
      <c r="J8" s="863">
        <v>8</v>
      </c>
      <c r="K8" s="858">
        <v>9</v>
      </c>
      <c r="L8" s="864">
        <v>10</v>
      </c>
      <c r="M8" s="864">
        <v>11</v>
      </c>
      <c r="N8" s="864">
        <v>12</v>
      </c>
      <c r="O8" s="857">
        <v>13</v>
      </c>
      <c r="P8" s="855">
        <v>14</v>
      </c>
      <c r="Q8" s="864">
        <v>15</v>
      </c>
      <c r="R8" s="857">
        <v>16</v>
      </c>
      <c r="S8" s="855">
        <v>17</v>
      </c>
      <c r="T8" s="864">
        <v>18</v>
      </c>
      <c r="U8" s="857">
        <v>19</v>
      </c>
      <c r="V8" s="855">
        <v>20</v>
      </c>
      <c r="W8" s="864">
        <v>21</v>
      </c>
      <c r="X8" s="857">
        <v>22</v>
      </c>
      <c r="Y8" s="855">
        <v>23</v>
      </c>
      <c r="Z8" s="856">
        <v>24</v>
      </c>
      <c r="AA8" s="857">
        <v>25</v>
      </c>
      <c r="AB8" s="55"/>
      <c r="AC8" s="55"/>
      <c r="AD8" s="55"/>
      <c r="AE8" s="55"/>
      <c r="AF8" s="55"/>
    </row>
    <row r="9" spans="1:27" ht="16.5" thickBot="1">
      <c r="A9" s="720"/>
      <c r="B9" s="720"/>
      <c r="C9" s="2386" t="s">
        <v>306</v>
      </c>
      <c r="D9" s="2532"/>
      <c r="E9" s="2532"/>
      <c r="F9" s="2532"/>
      <c r="G9" s="2532"/>
      <c r="H9" s="2532"/>
      <c r="I9" s="2532"/>
      <c r="J9" s="2532"/>
      <c r="K9" s="2532"/>
      <c r="L9" s="2532"/>
      <c r="M9" s="2532"/>
      <c r="N9" s="2532"/>
      <c r="O9" s="2532"/>
      <c r="P9" s="2532"/>
      <c r="Q9" s="2532"/>
      <c r="R9" s="2532"/>
      <c r="S9" s="2532"/>
      <c r="T9" s="2532"/>
      <c r="U9" s="2532"/>
      <c r="V9" s="2532"/>
      <c r="W9" s="2532"/>
      <c r="X9" s="2532"/>
      <c r="Y9" s="2532"/>
      <c r="Z9" s="2532"/>
      <c r="AA9" s="2533"/>
    </row>
    <row r="10" spans="1:27" ht="15.75">
      <c r="A10" s="720"/>
      <c r="B10" s="720"/>
      <c r="C10" s="1029"/>
      <c r="D10" s="1043"/>
      <c r="E10" s="227"/>
      <c r="F10" s="1045"/>
      <c r="G10" s="1013"/>
      <c r="H10" s="1104"/>
      <c r="I10" s="1044"/>
      <c r="J10" s="1070"/>
      <c r="K10" s="227"/>
      <c r="L10" s="1045"/>
      <c r="M10" s="1045"/>
      <c r="N10" s="1045"/>
      <c r="O10" s="1012"/>
      <c r="P10" s="1011"/>
      <c r="Q10" s="228"/>
      <c r="R10" s="534"/>
      <c r="S10" s="227"/>
      <c r="T10" s="228"/>
      <c r="U10" s="1012"/>
      <c r="V10" s="227"/>
      <c r="W10" s="228"/>
      <c r="X10" s="1012"/>
      <c r="Y10" s="227"/>
      <c r="Z10" s="1013"/>
      <c r="AA10" s="214"/>
    </row>
    <row r="11" spans="1:27" ht="15.75">
      <c r="A11" s="720"/>
      <c r="B11" s="720" t="s">
        <v>547</v>
      </c>
      <c r="C11" s="1041" t="s">
        <v>108</v>
      </c>
      <c r="D11" s="879" t="s">
        <v>121</v>
      </c>
      <c r="E11" s="880"/>
      <c r="F11" s="881"/>
      <c r="G11" s="881"/>
      <c r="H11" s="882"/>
      <c r="I11" s="883"/>
      <c r="J11" s="884"/>
      <c r="K11" s="885"/>
      <c r="L11" s="881"/>
      <c r="M11" s="881"/>
      <c r="N11" s="881"/>
      <c r="O11" s="882"/>
      <c r="P11" s="888"/>
      <c r="Q11" s="886"/>
      <c r="R11" s="882"/>
      <c r="S11" s="885"/>
      <c r="T11" s="886"/>
      <c r="U11" s="882"/>
      <c r="V11" s="885"/>
      <c r="W11" s="886"/>
      <c r="X11" s="882"/>
      <c r="Y11" s="885" t="s">
        <v>281</v>
      </c>
      <c r="Z11" s="887"/>
      <c r="AA11" s="235"/>
    </row>
    <row r="12" spans="1:27" ht="31.5">
      <c r="A12" s="720"/>
      <c r="B12" s="720">
        <v>1</v>
      </c>
      <c r="C12" s="1041" t="s">
        <v>156</v>
      </c>
      <c r="D12" s="879" t="s">
        <v>178</v>
      </c>
      <c r="E12" s="880">
        <v>7</v>
      </c>
      <c r="F12" s="881"/>
      <c r="G12" s="881"/>
      <c r="H12" s="882"/>
      <c r="I12" s="883">
        <v>3</v>
      </c>
      <c r="J12" s="884">
        <f>I12*30</f>
        <v>90</v>
      </c>
      <c r="K12" s="885">
        <v>45</v>
      </c>
      <c r="L12" s="881">
        <v>30</v>
      </c>
      <c r="M12" s="881"/>
      <c r="N12" s="881">
        <v>15</v>
      </c>
      <c r="O12" s="882">
        <v>45</v>
      </c>
      <c r="P12" s="888"/>
      <c r="Q12" s="886"/>
      <c r="R12" s="882"/>
      <c r="S12" s="885"/>
      <c r="T12" s="886"/>
      <c r="U12" s="882"/>
      <c r="V12" s="885"/>
      <c r="W12" s="886"/>
      <c r="X12" s="882"/>
      <c r="Y12" s="885">
        <v>3</v>
      </c>
      <c r="Z12" s="887"/>
      <c r="AA12" s="235"/>
    </row>
    <row r="13" spans="1:27" ht="15.75">
      <c r="A13" s="720"/>
      <c r="B13" s="720"/>
      <c r="C13" s="2529" t="s">
        <v>204</v>
      </c>
      <c r="D13" s="454" t="s">
        <v>231</v>
      </c>
      <c r="E13" s="1106">
        <v>7</v>
      </c>
      <c r="F13" s="881"/>
      <c r="G13" s="887">
        <v>7</v>
      </c>
      <c r="H13" s="887"/>
      <c r="I13" s="94">
        <f>I14+I15</f>
        <v>4</v>
      </c>
      <c r="J13" s="884">
        <f aca="true" t="shared" si="0" ref="J13:J29">I13*30</f>
        <v>120</v>
      </c>
      <c r="K13" s="885">
        <v>60</v>
      </c>
      <c r="L13" s="881"/>
      <c r="M13" s="881"/>
      <c r="N13" s="881"/>
      <c r="O13" s="882">
        <f>J13-K13</f>
        <v>60</v>
      </c>
      <c r="P13" s="888"/>
      <c r="Q13" s="886"/>
      <c r="R13" s="882"/>
      <c r="S13" s="885"/>
      <c r="T13" s="886"/>
      <c r="U13" s="882"/>
      <c r="V13" s="885"/>
      <c r="W13" s="886"/>
      <c r="X13" s="882"/>
      <c r="Y13" s="885">
        <v>4</v>
      </c>
      <c r="Z13" s="887"/>
      <c r="AA13" s="235"/>
    </row>
    <row r="14" spans="1:27" ht="31.5">
      <c r="A14" s="720">
        <v>2</v>
      </c>
      <c r="B14" s="720"/>
      <c r="C14" s="2530"/>
      <c r="D14" s="93" t="s">
        <v>249</v>
      </c>
      <c r="E14" s="88">
        <v>7</v>
      </c>
      <c r="F14" s="89"/>
      <c r="G14" s="90"/>
      <c r="H14" s="91"/>
      <c r="I14" s="94">
        <v>3</v>
      </c>
      <c r="J14" s="884">
        <f t="shared" si="0"/>
        <v>90</v>
      </c>
      <c r="K14" s="159">
        <f>L14+M14+N14</f>
        <v>45</v>
      </c>
      <c r="L14" s="154">
        <v>30</v>
      </c>
      <c r="M14" s="154"/>
      <c r="N14" s="154">
        <v>15</v>
      </c>
      <c r="O14" s="155">
        <f aca="true" t="shared" si="1" ref="O14:O20">J14-K14</f>
        <v>45</v>
      </c>
      <c r="P14" s="102"/>
      <c r="Q14" s="193"/>
      <c r="R14" s="92"/>
      <c r="S14" s="103"/>
      <c r="T14" s="193"/>
      <c r="U14" s="92"/>
      <c r="V14" s="103"/>
      <c r="W14" s="193"/>
      <c r="X14" s="92"/>
      <c r="Y14" s="103">
        <v>3</v>
      </c>
      <c r="Z14" s="209"/>
      <c r="AA14" s="213"/>
    </row>
    <row r="15" spans="1:27" ht="31.5">
      <c r="A15" s="720">
        <v>2</v>
      </c>
      <c r="B15" s="720"/>
      <c r="C15" s="2530"/>
      <c r="D15" s="93" t="s">
        <v>250</v>
      </c>
      <c r="E15" s="88"/>
      <c r="F15" s="89"/>
      <c r="G15" s="90" t="s">
        <v>237</v>
      </c>
      <c r="H15" s="91"/>
      <c r="I15" s="94">
        <v>1</v>
      </c>
      <c r="J15" s="884">
        <f t="shared" si="0"/>
        <v>30</v>
      </c>
      <c r="K15" s="159">
        <f>L15+M15+N15</f>
        <v>15</v>
      </c>
      <c r="L15" s="154"/>
      <c r="M15" s="154"/>
      <c r="N15" s="154">
        <v>15</v>
      </c>
      <c r="O15" s="155">
        <f t="shared" si="1"/>
        <v>15</v>
      </c>
      <c r="P15" s="102"/>
      <c r="Q15" s="193"/>
      <c r="R15" s="92"/>
      <c r="S15" s="103"/>
      <c r="T15" s="193"/>
      <c r="U15" s="92"/>
      <c r="V15" s="103"/>
      <c r="W15" s="193"/>
      <c r="X15" s="92"/>
      <c r="Y15" s="103">
        <v>1</v>
      </c>
      <c r="Z15" s="209"/>
      <c r="AA15" s="213"/>
    </row>
    <row r="16" spans="1:27" ht="31.5">
      <c r="A16" s="720"/>
      <c r="B16" s="720"/>
      <c r="C16" s="2530"/>
      <c r="D16" s="93" t="s">
        <v>246</v>
      </c>
      <c r="E16" s="88">
        <v>7</v>
      </c>
      <c r="F16" s="89"/>
      <c r="G16" s="90"/>
      <c r="H16" s="91"/>
      <c r="I16" s="94">
        <v>3</v>
      </c>
      <c r="J16" s="884">
        <f t="shared" si="0"/>
        <v>90</v>
      </c>
      <c r="K16" s="159">
        <f>L16+M16+N16</f>
        <v>45</v>
      </c>
      <c r="L16" s="154">
        <v>30</v>
      </c>
      <c r="M16" s="154"/>
      <c r="N16" s="154">
        <v>15</v>
      </c>
      <c r="O16" s="155">
        <f t="shared" si="1"/>
        <v>45</v>
      </c>
      <c r="P16" s="102"/>
      <c r="Q16" s="193"/>
      <c r="R16" s="92"/>
      <c r="S16" s="103"/>
      <c r="T16" s="193"/>
      <c r="U16" s="92"/>
      <c r="V16" s="103"/>
      <c r="W16" s="193"/>
      <c r="X16" s="92"/>
      <c r="Y16" s="103">
        <v>3</v>
      </c>
      <c r="Z16" s="209"/>
      <c r="AA16" s="213"/>
    </row>
    <row r="17" spans="1:27" ht="31.5">
      <c r="A17" s="720"/>
      <c r="B17" s="720"/>
      <c r="C17" s="2531"/>
      <c r="D17" s="93" t="s">
        <v>247</v>
      </c>
      <c r="E17" s="88"/>
      <c r="F17" s="89"/>
      <c r="G17" s="90" t="s">
        <v>237</v>
      </c>
      <c r="H17" s="91"/>
      <c r="I17" s="94">
        <v>1</v>
      </c>
      <c r="J17" s="884">
        <f t="shared" si="0"/>
        <v>30</v>
      </c>
      <c r="K17" s="159">
        <f>L17+M17+N17</f>
        <v>15</v>
      </c>
      <c r="L17" s="154"/>
      <c r="M17" s="154"/>
      <c r="N17" s="154">
        <v>15</v>
      </c>
      <c r="O17" s="155">
        <f t="shared" si="1"/>
        <v>15</v>
      </c>
      <c r="P17" s="102"/>
      <c r="Q17" s="193"/>
      <c r="R17" s="92"/>
      <c r="S17" s="103"/>
      <c r="T17" s="193"/>
      <c r="U17" s="92"/>
      <c r="V17" s="103"/>
      <c r="W17" s="193"/>
      <c r="X17" s="92"/>
      <c r="Y17" s="103">
        <v>1</v>
      </c>
      <c r="Z17" s="209"/>
      <c r="AA17" s="213"/>
    </row>
    <row r="18" spans="1:27" ht="15.75">
      <c r="A18" s="720">
        <v>3</v>
      </c>
      <c r="B18" s="720"/>
      <c r="C18" s="2516" t="s">
        <v>264</v>
      </c>
      <c r="D18" s="93" t="s">
        <v>231</v>
      </c>
      <c r="E18" s="88"/>
      <c r="F18" s="89" t="s">
        <v>237</v>
      </c>
      <c r="G18" s="90"/>
      <c r="H18" s="91"/>
      <c r="I18" s="94">
        <v>3</v>
      </c>
      <c r="J18" s="884">
        <f t="shared" si="0"/>
        <v>90</v>
      </c>
      <c r="K18" s="159">
        <v>45</v>
      </c>
      <c r="L18" s="374"/>
      <c r="M18" s="154"/>
      <c r="N18" s="374"/>
      <c r="O18" s="155">
        <f t="shared" si="1"/>
        <v>45</v>
      </c>
      <c r="P18" s="102"/>
      <c r="Q18" s="193"/>
      <c r="R18" s="92"/>
      <c r="S18" s="103"/>
      <c r="T18" s="193"/>
      <c r="U18" s="92"/>
      <c r="V18" s="103"/>
      <c r="W18" s="193"/>
      <c r="X18" s="92"/>
      <c r="Y18" s="103">
        <v>3</v>
      </c>
      <c r="Z18" s="209"/>
      <c r="AA18" s="213"/>
    </row>
    <row r="19" spans="1:27" ht="31.5">
      <c r="A19" s="720"/>
      <c r="B19" s="720"/>
      <c r="C19" s="2517"/>
      <c r="D19" s="93" t="s">
        <v>267</v>
      </c>
      <c r="E19" s="88"/>
      <c r="F19" s="89" t="s">
        <v>237</v>
      </c>
      <c r="G19" s="90"/>
      <c r="H19" s="91"/>
      <c r="I19" s="94">
        <v>3</v>
      </c>
      <c r="J19" s="884">
        <f t="shared" si="0"/>
        <v>90</v>
      </c>
      <c r="K19" s="159">
        <f>L19+M19+N19</f>
        <v>45</v>
      </c>
      <c r="L19" s="154">
        <v>30</v>
      </c>
      <c r="M19" s="154"/>
      <c r="N19" s="154">
        <v>15</v>
      </c>
      <c r="O19" s="155">
        <f t="shared" si="1"/>
        <v>45</v>
      </c>
      <c r="P19" s="102"/>
      <c r="Q19" s="193"/>
      <c r="R19" s="92"/>
      <c r="S19" s="103"/>
      <c r="T19" s="193"/>
      <c r="U19" s="92"/>
      <c r="V19" s="103"/>
      <c r="W19" s="193"/>
      <c r="X19" s="92"/>
      <c r="Y19" s="103">
        <v>3</v>
      </c>
      <c r="Z19" s="209"/>
      <c r="AA19" s="213"/>
    </row>
    <row r="20" spans="1:27" ht="31.5">
      <c r="A20" s="720"/>
      <c r="B20" s="720"/>
      <c r="C20" s="2528"/>
      <c r="D20" s="93" t="s">
        <v>236</v>
      </c>
      <c r="E20" s="88"/>
      <c r="F20" s="89" t="s">
        <v>237</v>
      </c>
      <c r="G20" s="90"/>
      <c r="H20" s="91"/>
      <c r="I20" s="94">
        <v>3</v>
      </c>
      <c r="J20" s="884">
        <f t="shared" si="0"/>
        <v>90</v>
      </c>
      <c r="K20" s="159">
        <f>L20+M20+N20</f>
        <v>45</v>
      </c>
      <c r="L20" s="154">
        <v>30</v>
      </c>
      <c r="M20" s="154"/>
      <c r="N20" s="154">
        <v>15</v>
      </c>
      <c r="O20" s="155">
        <f t="shared" si="1"/>
        <v>45</v>
      </c>
      <c r="P20" s="102"/>
      <c r="Q20" s="193"/>
      <c r="R20" s="92"/>
      <c r="S20" s="103"/>
      <c r="T20" s="193"/>
      <c r="U20" s="92"/>
      <c r="V20" s="103"/>
      <c r="W20" s="193"/>
      <c r="X20" s="92"/>
      <c r="Y20" s="103">
        <v>3</v>
      </c>
      <c r="Z20" s="209"/>
      <c r="AA20" s="213"/>
    </row>
    <row r="21" spans="1:27" ht="15.75">
      <c r="A21" s="720">
        <v>4</v>
      </c>
      <c r="B21" s="720"/>
      <c r="C21" s="2516" t="s">
        <v>205</v>
      </c>
      <c r="D21" s="93" t="s">
        <v>231</v>
      </c>
      <c r="E21" s="88">
        <v>7</v>
      </c>
      <c r="F21" s="89"/>
      <c r="G21" s="90"/>
      <c r="H21" s="91"/>
      <c r="I21" s="94">
        <v>4.5</v>
      </c>
      <c r="J21" s="884">
        <f t="shared" si="0"/>
        <v>135</v>
      </c>
      <c r="K21" s="159">
        <v>75</v>
      </c>
      <c r="L21" s="154"/>
      <c r="M21" s="154"/>
      <c r="N21" s="154"/>
      <c r="O21" s="155">
        <f>J21-K21</f>
        <v>60</v>
      </c>
      <c r="P21" s="102"/>
      <c r="Q21" s="193"/>
      <c r="R21" s="92"/>
      <c r="S21" s="103"/>
      <c r="T21" s="193"/>
      <c r="U21" s="92"/>
      <c r="V21" s="103"/>
      <c r="W21" s="193"/>
      <c r="X21" s="92"/>
      <c r="Y21" s="103">
        <v>5</v>
      </c>
      <c r="Z21" s="209"/>
      <c r="AA21" s="213"/>
    </row>
    <row r="22" spans="1:27" ht="15.75">
      <c r="A22" s="720"/>
      <c r="B22" s="720"/>
      <c r="C22" s="2517"/>
      <c r="D22" s="93" t="s">
        <v>232</v>
      </c>
      <c r="E22" s="88">
        <v>7</v>
      </c>
      <c r="F22" s="89"/>
      <c r="G22" s="90"/>
      <c r="H22" s="91"/>
      <c r="I22" s="94">
        <v>4.5</v>
      </c>
      <c r="J22" s="884">
        <f t="shared" si="0"/>
        <v>135</v>
      </c>
      <c r="K22" s="159">
        <v>75</v>
      </c>
      <c r="L22" s="154">
        <v>45</v>
      </c>
      <c r="M22" s="154"/>
      <c r="N22" s="154">
        <v>30</v>
      </c>
      <c r="O22" s="155">
        <v>60</v>
      </c>
      <c r="P22" s="102"/>
      <c r="Q22" s="193"/>
      <c r="R22" s="92"/>
      <c r="S22" s="103"/>
      <c r="T22" s="193"/>
      <c r="U22" s="92"/>
      <c r="V22" s="103"/>
      <c r="W22" s="193"/>
      <c r="X22" s="92"/>
      <c r="Y22" s="103">
        <v>5</v>
      </c>
      <c r="Z22" s="209"/>
      <c r="AA22" s="213"/>
    </row>
    <row r="23" spans="1:27" ht="15.75">
      <c r="A23" s="720"/>
      <c r="B23" s="720"/>
      <c r="C23" s="2528"/>
      <c r="D23" s="93" t="s">
        <v>234</v>
      </c>
      <c r="E23" s="88">
        <v>7</v>
      </c>
      <c r="F23" s="89"/>
      <c r="G23" s="90"/>
      <c r="H23" s="91"/>
      <c r="I23" s="94">
        <v>4.5</v>
      </c>
      <c r="J23" s="884">
        <f t="shared" si="0"/>
        <v>135</v>
      </c>
      <c r="K23" s="159">
        <v>75</v>
      </c>
      <c r="L23" s="154">
        <v>45</v>
      </c>
      <c r="M23" s="154"/>
      <c r="N23" s="154">
        <v>30</v>
      </c>
      <c r="O23" s="155">
        <v>60</v>
      </c>
      <c r="P23" s="102"/>
      <c r="Q23" s="193"/>
      <c r="R23" s="92"/>
      <c r="S23" s="103"/>
      <c r="T23" s="193"/>
      <c r="U23" s="92"/>
      <c r="V23" s="103"/>
      <c r="W23" s="193"/>
      <c r="X23" s="92"/>
      <c r="Y23" s="103">
        <v>5</v>
      </c>
      <c r="Z23" s="209"/>
      <c r="AA23" s="213"/>
    </row>
    <row r="24" spans="1:27" ht="15.75">
      <c r="A24" s="720">
        <v>5</v>
      </c>
      <c r="B24" s="720"/>
      <c r="C24" s="2516" t="s">
        <v>265</v>
      </c>
      <c r="D24" s="93" t="s">
        <v>231</v>
      </c>
      <c r="E24" s="88"/>
      <c r="F24" s="89" t="s">
        <v>237</v>
      </c>
      <c r="G24" s="90"/>
      <c r="H24" s="91"/>
      <c r="I24" s="94">
        <v>2</v>
      </c>
      <c r="J24" s="884">
        <f t="shared" si="0"/>
        <v>60</v>
      </c>
      <c r="K24" s="159">
        <v>30</v>
      </c>
      <c r="L24" s="154"/>
      <c r="M24" s="154"/>
      <c r="N24" s="154"/>
      <c r="O24" s="155">
        <f>J24-K24</f>
        <v>30</v>
      </c>
      <c r="P24" s="102"/>
      <c r="Q24" s="193"/>
      <c r="R24" s="92"/>
      <c r="S24" s="103"/>
      <c r="T24" s="193"/>
      <c r="U24" s="92"/>
      <c r="V24" s="103"/>
      <c r="W24" s="193"/>
      <c r="X24" s="92"/>
      <c r="Y24" s="103">
        <v>2</v>
      </c>
      <c r="Z24" s="209"/>
      <c r="AA24" s="211"/>
    </row>
    <row r="25" spans="1:27" ht="31.5">
      <c r="A25" s="720"/>
      <c r="B25" s="720"/>
      <c r="C25" s="2517"/>
      <c r="D25" s="93" t="s">
        <v>240</v>
      </c>
      <c r="E25" s="88"/>
      <c r="F25" s="89" t="s">
        <v>237</v>
      </c>
      <c r="G25" s="90"/>
      <c r="H25" s="91"/>
      <c r="I25" s="94">
        <v>2</v>
      </c>
      <c r="J25" s="884">
        <f t="shared" si="0"/>
        <v>60</v>
      </c>
      <c r="K25" s="159">
        <v>30</v>
      </c>
      <c r="L25" s="154">
        <v>15</v>
      </c>
      <c r="M25" s="154">
        <v>15</v>
      </c>
      <c r="N25" s="154"/>
      <c r="O25" s="155">
        <v>60</v>
      </c>
      <c r="P25" s="102"/>
      <c r="Q25" s="193"/>
      <c r="R25" s="92"/>
      <c r="S25" s="103"/>
      <c r="T25" s="193"/>
      <c r="U25" s="92"/>
      <c r="V25" s="103"/>
      <c r="W25" s="193"/>
      <c r="X25" s="92"/>
      <c r="Y25" s="103">
        <v>2</v>
      </c>
      <c r="Z25" s="209"/>
      <c r="AA25" s="213"/>
    </row>
    <row r="26" spans="1:27" ht="31.5">
      <c r="A26" s="720"/>
      <c r="B26" s="720"/>
      <c r="C26" s="2528"/>
      <c r="D26" s="93" t="s">
        <v>241</v>
      </c>
      <c r="E26" s="88"/>
      <c r="F26" s="89" t="s">
        <v>237</v>
      </c>
      <c r="G26" s="90"/>
      <c r="H26" s="91"/>
      <c r="I26" s="94">
        <v>2</v>
      </c>
      <c r="J26" s="884">
        <f t="shared" si="0"/>
        <v>60</v>
      </c>
      <c r="K26" s="159">
        <v>30</v>
      </c>
      <c r="L26" s="154">
        <v>15</v>
      </c>
      <c r="M26" s="154">
        <v>15</v>
      </c>
      <c r="N26" s="154"/>
      <c r="O26" s="155">
        <v>60</v>
      </c>
      <c r="P26" s="102"/>
      <c r="Q26" s="193"/>
      <c r="R26" s="92"/>
      <c r="S26" s="103"/>
      <c r="T26" s="193"/>
      <c r="U26" s="92"/>
      <c r="V26" s="103"/>
      <c r="W26" s="193"/>
      <c r="X26" s="92"/>
      <c r="Y26" s="103">
        <v>2</v>
      </c>
      <c r="Z26" s="209"/>
      <c r="AA26" s="213"/>
    </row>
    <row r="27" spans="1:27" ht="15.75">
      <c r="A27" s="720">
        <v>6</v>
      </c>
      <c r="B27" s="720"/>
      <c r="C27" s="2516" t="s">
        <v>206</v>
      </c>
      <c r="D27" s="93" t="s">
        <v>231</v>
      </c>
      <c r="E27" s="88"/>
      <c r="F27" s="89" t="s">
        <v>237</v>
      </c>
      <c r="G27" s="90"/>
      <c r="H27" s="91"/>
      <c r="I27" s="94">
        <v>3</v>
      </c>
      <c r="J27" s="884">
        <f t="shared" si="0"/>
        <v>90</v>
      </c>
      <c r="K27" s="159">
        <v>45</v>
      </c>
      <c r="L27" s="154"/>
      <c r="M27" s="154"/>
      <c r="N27" s="154"/>
      <c r="O27" s="155">
        <f>J27-K27</f>
        <v>45</v>
      </c>
      <c r="P27" s="102"/>
      <c r="Q27" s="193"/>
      <c r="R27" s="92"/>
      <c r="S27" s="103"/>
      <c r="T27" s="193"/>
      <c r="U27" s="92"/>
      <c r="V27" s="103"/>
      <c r="W27" s="193"/>
      <c r="X27" s="92"/>
      <c r="Y27" s="103">
        <v>3</v>
      </c>
      <c r="Z27" s="209"/>
      <c r="AA27" s="211"/>
    </row>
    <row r="28" spans="1:27" ht="15.75">
      <c r="A28" s="720"/>
      <c r="B28" s="720"/>
      <c r="C28" s="2517"/>
      <c r="D28" s="93" t="s">
        <v>268</v>
      </c>
      <c r="E28" s="88"/>
      <c r="F28" s="89" t="s">
        <v>237</v>
      </c>
      <c r="G28" s="90"/>
      <c r="H28" s="91"/>
      <c r="I28" s="94">
        <v>3</v>
      </c>
      <c r="J28" s="884">
        <f t="shared" si="0"/>
        <v>90</v>
      </c>
      <c r="K28" s="159">
        <v>45</v>
      </c>
      <c r="L28" s="154">
        <v>15</v>
      </c>
      <c r="M28" s="154">
        <v>30</v>
      </c>
      <c r="N28" s="154"/>
      <c r="O28" s="155">
        <v>45</v>
      </c>
      <c r="P28" s="102"/>
      <c r="Q28" s="193"/>
      <c r="R28" s="92"/>
      <c r="S28" s="103"/>
      <c r="T28" s="193"/>
      <c r="U28" s="92"/>
      <c r="V28" s="103"/>
      <c r="W28" s="193"/>
      <c r="X28" s="92"/>
      <c r="Y28" s="103">
        <v>3</v>
      </c>
      <c r="Z28" s="209"/>
      <c r="AA28" s="211"/>
    </row>
    <row r="29" spans="1:27" ht="32.25" thickBot="1">
      <c r="A29" s="720"/>
      <c r="B29" s="720"/>
      <c r="C29" s="2517"/>
      <c r="D29" s="454" t="s">
        <v>337</v>
      </c>
      <c r="E29" s="455"/>
      <c r="F29" s="456" t="s">
        <v>237</v>
      </c>
      <c r="G29" s="457"/>
      <c r="H29" s="458"/>
      <c r="I29" s="459">
        <v>3</v>
      </c>
      <c r="J29" s="884">
        <f t="shared" si="0"/>
        <v>90</v>
      </c>
      <c r="K29" s="461">
        <v>45</v>
      </c>
      <c r="L29" s="462">
        <v>15</v>
      </c>
      <c r="M29" s="462">
        <v>30</v>
      </c>
      <c r="N29" s="462"/>
      <c r="O29" s="463">
        <v>45</v>
      </c>
      <c r="P29" s="464"/>
      <c r="Q29" s="465"/>
      <c r="R29" s="466"/>
      <c r="S29" s="467"/>
      <c r="T29" s="465"/>
      <c r="U29" s="466"/>
      <c r="V29" s="467"/>
      <c r="W29" s="465"/>
      <c r="X29" s="466"/>
      <c r="Y29" s="467">
        <v>3</v>
      </c>
      <c r="Z29" s="468"/>
      <c r="AA29" s="235"/>
    </row>
    <row r="30" spans="1:27" ht="16.5" thickBot="1">
      <c r="A30" s="720"/>
      <c r="B30" s="720"/>
      <c r="C30" s="2386" t="s">
        <v>307</v>
      </c>
      <c r="D30" s="2386"/>
      <c r="E30" s="2386"/>
      <c r="F30" s="2386"/>
      <c r="G30" s="2386"/>
      <c r="H30" s="2386"/>
      <c r="I30" s="2386"/>
      <c r="J30" s="2386"/>
      <c r="K30" s="2386"/>
      <c r="L30" s="2386"/>
      <c r="M30" s="2386"/>
      <c r="N30" s="2386"/>
      <c r="O30" s="2386"/>
      <c r="P30" s="2386"/>
      <c r="Q30" s="2386"/>
      <c r="R30" s="2386"/>
      <c r="S30" s="2386"/>
      <c r="T30" s="2386"/>
      <c r="U30" s="2386"/>
      <c r="V30" s="2386"/>
      <c r="W30" s="2386"/>
      <c r="X30" s="2386"/>
      <c r="Y30" s="2386"/>
      <c r="Z30" s="2386"/>
      <c r="AA30" s="2387"/>
    </row>
    <row r="31" spans="1:27" ht="15.75">
      <c r="A31" s="720"/>
      <c r="B31" s="720"/>
      <c r="C31" s="1040"/>
      <c r="D31" s="1022"/>
      <c r="E31" s="867"/>
      <c r="F31" s="868"/>
      <c r="G31" s="872"/>
      <c r="H31" s="1028"/>
      <c r="I31" s="1025"/>
      <c r="J31" s="1026"/>
      <c r="K31" s="867"/>
      <c r="L31" s="868"/>
      <c r="M31" s="868"/>
      <c r="N31" s="868"/>
      <c r="O31" s="869"/>
      <c r="P31" s="870"/>
      <c r="Q31" s="871"/>
      <c r="R31" s="533"/>
      <c r="S31" s="867"/>
      <c r="T31" s="871"/>
      <c r="U31" s="869"/>
      <c r="V31" s="867"/>
      <c r="W31" s="871"/>
      <c r="X31" s="869"/>
      <c r="Y31" s="867"/>
      <c r="Z31" s="872"/>
      <c r="AA31" s="211"/>
    </row>
    <row r="32" spans="1:27" ht="15.75">
      <c r="A32" s="720"/>
      <c r="B32" s="720" t="s">
        <v>547</v>
      </c>
      <c r="C32" s="1041" t="s">
        <v>108</v>
      </c>
      <c r="D32" s="879" t="s">
        <v>121</v>
      </c>
      <c r="E32" s="880"/>
      <c r="F32" s="881" t="s">
        <v>310</v>
      </c>
      <c r="G32" s="881"/>
      <c r="H32" s="882"/>
      <c r="I32" s="883"/>
      <c r="J32" s="884"/>
      <c r="K32" s="885"/>
      <c r="L32" s="881"/>
      <c r="M32" s="881"/>
      <c r="N32" s="881"/>
      <c r="O32" s="882"/>
      <c r="P32" s="888"/>
      <c r="Q32" s="886"/>
      <c r="R32" s="882"/>
      <c r="S32" s="885"/>
      <c r="T32" s="886"/>
      <c r="U32" s="882"/>
      <c r="V32" s="885"/>
      <c r="W32" s="886"/>
      <c r="X32" s="882"/>
      <c r="Y32" s="885"/>
      <c r="Z32" s="887" t="s">
        <v>281</v>
      </c>
      <c r="AA32" s="235"/>
    </row>
    <row r="33" spans="1:27" s="723" customFormat="1" ht="15.75">
      <c r="A33" s="722"/>
      <c r="B33" s="722"/>
      <c r="C33" s="1041"/>
      <c r="D33" s="1095" t="s">
        <v>116</v>
      </c>
      <c r="E33" s="867"/>
      <c r="F33" s="868"/>
      <c r="G33" s="872"/>
      <c r="H33" s="1028"/>
      <c r="I33" s="1025">
        <v>1.5</v>
      </c>
      <c r="J33" s="884">
        <f aca="true" t="shared" si="2" ref="J33:J67">I33*30</f>
        <v>45</v>
      </c>
      <c r="K33" s="867">
        <v>18</v>
      </c>
      <c r="L33" s="868"/>
      <c r="M33" s="868"/>
      <c r="N33" s="868">
        <v>18</v>
      </c>
      <c r="O33" s="869">
        <v>29</v>
      </c>
      <c r="P33" s="870"/>
      <c r="Q33" s="871"/>
      <c r="R33" s="533"/>
      <c r="S33" s="867"/>
      <c r="T33" s="871"/>
      <c r="U33" s="869"/>
      <c r="V33" s="867"/>
      <c r="W33" s="871"/>
      <c r="X33" s="869"/>
      <c r="Y33" s="867"/>
      <c r="Z33" s="872">
        <v>2</v>
      </c>
      <c r="AA33" s="533"/>
    </row>
    <row r="34" spans="1:27" s="723" customFormat="1" ht="15.75">
      <c r="A34" s="722"/>
      <c r="B34" s="722">
        <v>7</v>
      </c>
      <c r="C34" s="1041" t="s">
        <v>155</v>
      </c>
      <c r="D34" s="879" t="s">
        <v>176</v>
      </c>
      <c r="E34" s="880" t="s">
        <v>90</v>
      </c>
      <c r="F34" s="881"/>
      <c r="G34" s="881"/>
      <c r="H34" s="882"/>
      <c r="I34" s="883">
        <v>3</v>
      </c>
      <c r="J34" s="884">
        <f t="shared" si="2"/>
        <v>90</v>
      </c>
      <c r="K34" s="885">
        <v>30</v>
      </c>
      <c r="L34" s="881">
        <v>20</v>
      </c>
      <c r="M34" s="881">
        <v>10</v>
      </c>
      <c r="N34" s="881"/>
      <c r="O34" s="882">
        <v>60</v>
      </c>
      <c r="P34" s="888"/>
      <c r="Q34" s="886"/>
      <c r="R34" s="882"/>
      <c r="S34" s="885"/>
      <c r="T34" s="886"/>
      <c r="U34" s="882"/>
      <c r="V34" s="885"/>
      <c r="W34" s="886"/>
      <c r="X34" s="882"/>
      <c r="Y34" s="885"/>
      <c r="Z34" s="887">
        <v>3</v>
      </c>
      <c r="AA34" s="235"/>
    </row>
    <row r="35" spans="1:27" ht="15.75">
      <c r="A35" s="720">
        <v>4</v>
      </c>
      <c r="B35" s="720"/>
      <c r="C35" s="2516" t="s">
        <v>205</v>
      </c>
      <c r="D35" s="93" t="s">
        <v>309</v>
      </c>
      <c r="E35" s="88"/>
      <c r="F35" s="89"/>
      <c r="G35" s="90"/>
      <c r="H35" s="91" t="s">
        <v>90</v>
      </c>
      <c r="I35" s="94">
        <v>1</v>
      </c>
      <c r="J35" s="884">
        <f t="shared" si="2"/>
        <v>30</v>
      </c>
      <c r="K35" s="159">
        <v>18</v>
      </c>
      <c r="L35" s="154"/>
      <c r="M35" s="154"/>
      <c r="N35" s="154"/>
      <c r="O35" s="155">
        <f>J35-K35</f>
        <v>12</v>
      </c>
      <c r="P35" s="102"/>
      <c r="Q35" s="193"/>
      <c r="R35" s="92"/>
      <c r="S35" s="103"/>
      <c r="T35" s="193"/>
      <c r="U35" s="92"/>
      <c r="V35" s="103"/>
      <c r="W35" s="193"/>
      <c r="X35" s="92"/>
      <c r="Y35" s="103"/>
      <c r="Z35" s="209">
        <v>2</v>
      </c>
      <c r="AA35" s="213"/>
    </row>
    <row r="36" spans="1:27" ht="15.75">
      <c r="A36" s="720"/>
      <c r="B36" s="720"/>
      <c r="C36" s="2517"/>
      <c r="D36" s="93" t="s">
        <v>233</v>
      </c>
      <c r="E36" s="88"/>
      <c r="F36" s="89"/>
      <c r="G36" s="90"/>
      <c r="H36" s="91" t="s">
        <v>90</v>
      </c>
      <c r="I36" s="94">
        <v>1</v>
      </c>
      <c r="J36" s="884">
        <f t="shared" si="2"/>
        <v>30</v>
      </c>
      <c r="K36" s="159">
        <v>18</v>
      </c>
      <c r="L36" s="154"/>
      <c r="M36" s="154"/>
      <c r="N36" s="154">
        <v>18</v>
      </c>
      <c r="O36" s="155">
        <v>27</v>
      </c>
      <c r="P36" s="102"/>
      <c r="Q36" s="193"/>
      <c r="R36" s="92"/>
      <c r="S36" s="103"/>
      <c r="T36" s="193"/>
      <c r="U36" s="92"/>
      <c r="V36" s="103"/>
      <c r="W36" s="193"/>
      <c r="X36" s="92"/>
      <c r="Y36" s="103"/>
      <c r="Z36" s="209">
        <v>2</v>
      </c>
      <c r="AA36" s="213"/>
    </row>
    <row r="37" spans="1:27" ht="31.5">
      <c r="A37" s="720"/>
      <c r="B37" s="720"/>
      <c r="C37" s="2528"/>
      <c r="D37" s="93" t="s">
        <v>235</v>
      </c>
      <c r="E37" s="88"/>
      <c r="F37" s="89"/>
      <c r="G37" s="90"/>
      <c r="H37" s="91" t="s">
        <v>90</v>
      </c>
      <c r="I37" s="94">
        <v>1</v>
      </c>
      <c r="J37" s="884">
        <f t="shared" si="2"/>
        <v>30</v>
      </c>
      <c r="K37" s="159">
        <v>18</v>
      </c>
      <c r="L37" s="154"/>
      <c r="M37" s="154"/>
      <c r="N37" s="154">
        <v>18</v>
      </c>
      <c r="O37" s="155">
        <v>27</v>
      </c>
      <c r="P37" s="102"/>
      <c r="Q37" s="193"/>
      <c r="R37" s="92"/>
      <c r="S37" s="103"/>
      <c r="T37" s="193"/>
      <c r="U37" s="92"/>
      <c r="V37" s="103"/>
      <c r="W37" s="193"/>
      <c r="X37" s="92"/>
      <c r="Y37" s="103"/>
      <c r="Z37" s="209">
        <v>2</v>
      </c>
      <c r="AA37" s="213"/>
    </row>
    <row r="38" spans="1:27" ht="15.75">
      <c r="A38" s="720">
        <v>5</v>
      </c>
      <c r="B38" s="720"/>
      <c r="C38" s="2516" t="s">
        <v>265</v>
      </c>
      <c r="D38" s="93" t="s">
        <v>309</v>
      </c>
      <c r="E38" s="88"/>
      <c r="F38" s="89"/>
      <c r="G38" s="90"/>
      <c r="H38" s="91"/>
      <c r="I38" s="94">
        <v>4</v>
      </c>
      <c r="J38" s="884">
        <f t="shared" si="2"/>
        <v>120</v>
      </c>
      <c r="K38" s="159">
        <v>54</v>
      </c>
      <c r="L38" s="154"/>
      <c r="M38" s="154"/>
      <c r="N38" s="154"/>
      <c r="O38" s="155">
        <f>J38-K38</f>
        <v>66</v>
      </c>
      <c r="P38" s="102"/>
      <c r="Q38" s="193"/>
      <c r="R38" s="92"/>
      <c r="S38" s="103"/>
      <c r="T38" s="193"/>
      <c r="U38" s="92"/>
      <c r="V38" s="103"/>
      <c r="W38" s="193"/>
      <c r="X38" s="92"/>
      <c r="Y38" s="103"/>
      <c r="Z38" s="209">
        <v>6</v>
      </c>
      <c r="AA38" s="211"/>
    </row>
    <row r="39" spans="1:27" ht="31.5">
      <c r="A39" s="720"/>
      <c r="B39" s="720"/>
      <c r="C39" s="2517"/>
      <c r="D39" s="93" t="s">
        <v>240</v>
      </c>
      <c r="E39" s="88"/>
      <c r="F39" s="89"/>
      <c r="G39" s="90"/>
      <c r="H39" s="91"/>
      <c r="I39" s="94">
        <v>4</v>
      </c>
      <c r="J39" s="884">
        <f t="shared" si="2"/>
        <v>120</v>
      </c>
      <c r="K39" s="159">
        <v>54</v>
      </c>
      <c r="L39" s="154">
        <v>18</v>
      </c>
      <c r="M39" s="154">
        <v>36</v>
      </c>
      <c r="N39" s="154"/>
      <c r="O39" s="155">
        <v>66</v>
      </c>
      <c r="P39" s="102"/>
      <c r="Q39" s="193"/>
      <c r="R39" s="92"/>
      <c r="S39" s="103"/>
      <c r="T39" s="193"/>
      <c r="U39" s="92"/>
      <c r="V39" s="103"/>
      <c r="W39" s="193"/>
      <c r="X39" s="92"/>
      <c r="Y39" s="103"/>
      <c r="Z39" s="209">
        <v>6</v>
      </c>
      <c r="AA39" s="213"/>
    </row>
    <row r="40" spans="1:27" ht="31.5">
      <c r="A40" s="720"/>
      <c r="B40" s="720"/>
      <c r="C40" s="2528"/>
      <c r="D40" s="93" t="s">
        <v>241</v>
      </c>
      <c r="E40" s="88"/>
      <c r="F40" s="89"/>
      <c r="G40" s="90"/>
      <c r="H40" s="91"/>
      <c r="I40" s="94">
        <v>4</v>
      </c>
      <c r="J40" s="884">
        <f t="shared" si="2"/>
        <v>120</v>
      </c>
      <c r="K40" s="159">
        <v>54</v>
      </c>
      <c r="L40" s="154">
        <v>18</v>
      </c>
      <c r="M40" s="154">
        <v>36</v>
      </c>
      <c r="N40" s="154"/>
      <c r="O40" s="155">
        <v>66</v>
      </c>
      <c r="P40" s="102"/>
      <c r="Q40" s="193"/>
      <c r="R40" s="92"/>
      <c r="S40" s="103"/>
      <c r="T40" s="193"/>
      <c r="U40" s="92"/>
      <c r="V40" s="103"/>
      <c r="W40" s="193"/>
      <c r="X40" s="92"/>
      <c r="Y40" s="103"/>
      <c r="Z40" s="209">
        <v>6</v>
      </c>
      <c r="AA40" s="213"/>
    </row>
    <row r="41" spans="1:27" ht="15.75">
      <c r="A41" s="720">
        <v>6</v>
      </c>
      <c r="B41" s="720"/>
      <c r="C41" s="2516" t="s">
        <v>206</v>
      </c>
      <c r="D41" s="93" t="s">
        <v>309</v>
      </c>
      <c r="E41" s="88"/>
      <c r="F41" s="89"/>
      <c r="G41" s="90"/>
      <c r="H41" s="91"/>
      <c r="I41" s="94">
        <v>2</v>
      </c>
      <c r="J41" s="884">
        <f t="shared" si="2"/>
        <v>60</v>
      </c>
      <c r="K41" s="159">
        <v>27</v>
      </c>
      <c r="L41" s="154"/>
      <c r="M41" s="154"/>
      <c r="N41" s="154"/>
      <c r="O41" s="155">
        <f>J41-K41</f>
        <v>33</v>
      </c>
      <c r="P41" s="102"/>
      <c r="Q41" s="193"/>
      <c r="R41" s="92"/>
      <c r="S41" s="103"/>
      <c r="T41" s="193"/>
      <c r="U41" s="92"/>
      <c r="V41" s="103"/>
      <c r="W41" s="193"/>
      <c r="X41" s="92"/>
      <c r="Y41" s="103"/>
      <c r="Z41" s="209">
        <v>3</v>
      </c>
      <c r="AA41" s="211"/>
    </row>
    <row r="42" spans="1:27" ht="15.75">
      <c r="A42" s="720"/>
      <c r="B42" s="720"/>
      <c r="C42" s="2517"/>
      <c r="D42" s="93" t="s">
        <v>268</v>
      </c>
      <c r="E42" s="88"/>
      <c r="F42" s="89"/>
      <c r="G42" s="90"/>
      <c r="H42" s="91"/>
      <c r="I42" s="94">
        <v>2</v>
      </c>
      <c r="J42" s="884">
        <f t="shared" si="2"/>
        <v>60</v>
      </c>
      <c r="K42" s="159">
        <v>27</v>
      </c>
      <c r="L42" s="154">
        <v>18</v>
      </c>
      <c r="M42" s="154">
        <v>9</v>
      </c>
      <c r="N42" s="154"/>
      <c r="O42" s="155">
        <v>33</v>
      </c>
      <c r="P42" s="102"/>
      <c r="Q42" s="193"/>
      <c r="R42" s="92"/>
      <c r="S42" s="103"/>
      <c r="T42" s="193"/>
      <c r="U42" s="92"/>
      <c r="V42" s="103"/>
      <c r="W42" s="193"/>
      <c r="X42" s="92"/>
      <c r="Y42" s="103"/>
      <c r="Z42" s="209">
        <v>3</v>
      </c>
      <c r="AA42" s="211"/>
    </row>
    <row r="43" spans="1:27" ht="31.5">
      <c r="A43" s="720"/>
      <c r="B43" s="720"/>
      <c r="C43" s="2528"/>
      <c r="D43" s="454" t="s">
        <v>337</v>
      </c>
      <c r="E43" s="88"/>
      <c r="F43" s="89"/>
      <c r="G43" s="90"/>
      <c r="H43" s="91"/>
      <c r="I43" s="94">
        <v>2</v>
      </c>
      <c r="J43" s="884">
        <f t="shared" si="2"/>
        <v>60</v>
      </c>
      <c r="K43" s="159">
        <v>27</v>
      </c>
      <c r="L43" s="154">
        <v>18</v>
      </c>
      <c r="M43" s="154">
        <v>9</v>
      </c>
      <c r="N43" s="154"/>
      <c r="O43" s="155">
        <v>33</v>
      </c>
      <c r="P43" s="102"/>
      <c r="Q43" s="193"/>
      <c r="R43" s="92"/>
      <c r="S43" s="103"/>
      <c r="T43" s="193"/>
      <c r="U43" s="92"/>
      <c r="V43" s="103"/>
      <c r="W43" s="193"/>
      <c r="X43" s="92"/>
      <c r="Y43" s="103"/>
      <c r="Z43" s="209">
        <v>3</v>
      </c>
      <c r="AA43" s="211"/>
    </row>
    <row r="44" spans="1:27" ht="15.75">
      <c r="A44" s="720">
        <v>7</v>
      </c>
      <c r="B44" s="720"/>
      <c r="C44" s="2516" t="s">
        <v>207</v>
      </c>
      <c r="D44" s="93" t="s">
        <v>309</v>
      </c>
      <c r="E44" s="88"/>
      <c r="F44" s="89"/>
      <c r="G44" s="90"/>
      <c r="H44" s="91"/>
      <c r="I44" s="94">
        <v>2</v>
      </c>
      <c r="J44" s="884">
        <f t="shared" si="2"/>
        <v>60</v>
      </c>
      <c r="K44" s="160">
        <v>27</v>
      </c>
      <c r="L44" s="95"/>
      <c r="M44" s="96"/>
      <c r="N44" s="96"/>
      <c r="O44" s="97">
        <f>J44-K44</f>
        <v>33</v>
      </c>
      <c r="P44" s="100"/>
      <c r="Q44" s="179"/>
      <c r="R44" s="101"/>
      <c r="S44" s="98"/>
      <c r="T44" s="179"/>
      <c r="U44" s="99"/>
      <c r="V44" s="100"/>
      <c r="W44" s="179"/>
      <c r="X44" s="99"/>
      <c r="Y44" s="98"/>
      <c r="Z44" s="209">
        <v>3</v>
      </c>
      <c r="AA44" s="211"/>
    </row>
    <row r="45" spans="1:27" ht="15.75">
      <c r="A45" s="720"/>
      <c r="B45" s="720"/>
      <c r="C45" s="2517"/>
      <c r="D45" s="93" t="s">
        <v>251</v>
      </c>
      <c r="E45" s="88"/>
      <c r="F45" s="89"/>
      <c r="G45" s="90"/>
      <c r="H45" s="91"/>
      <c r="I45" s="94">
        <v>2</v>
      </c>
      <c r="J45" s="884">
        <f t="shared" si="2"/>
        <v>60</v>
      </c>
      <c r="K45" s="160">
        <v>27</v>
      </c>
      <c r="L45" s="95">
        <v>18</v>
      </c>
      <c r="M45" s="96"/>
      <c r="N45" s="96">
        <v>9</v>
      </c>
      <c r="O45" s="97">
        <v>33</v>
      </c>
      <c r="P45" s="100"/>
      <c r="Q45" s="179"/>
      <c r="R45" s="101"/>
      <c r="S45" s="98"/>
      <c r="T45" s="179"/>
      <c r="U45" s="99"/>
      <c r="V45" s="100"/>
      <c r="W45" s="179"/>
      <c r="X45" s="99"/>
      <c r="Y45" s="98"/>
      <c r="Z45" s="209">
        <v>3</v>
      </c>
      <c r="AA45" s="211"/>
    </row>
    <row r="46" spans="1:27" ht="15.75">
      <c r="A46" s="720"/>
      <c r="B46" s="720"/>
      <c r="C46" s="2528"/>
      <c r="D46" s="93" t="s">
        <v>242</v>
      </c>
      <c r="E46" s="88"/>
      <c r="F46" s="89"/>
      <c r="G46" s="90"/>
      <c r="H46" s="91"/>
      <c r="I46" s="94">
        <v>2</v>
      </c>
      <c r="J46" s="884">
        <f t="shared" si="2"/>
        <v>60</v>
      </c>
      <c r="K46" s="160">
        <v>27</v>
      </c>
      <c r="L46" s="95">
        <v>18</v>
      </c>
      <c r="M46" s="96"/>
      <c r="N46" s="96">
        <v>9</v>
      </c>
      <c r="O46" s="97">
        <v>33</v>
      </c>
      <c r="P46" s="100"/>
      <c r="Q46" s="179"/>
      <c r="R46" s="101"/>
      <c r="S46" s="98"/>
      <c r="T46" s="179"/>
      <c r="U46" s="99"/>
      <c r="V46" s="100"/>
      <c r="W46" s="179"/>
      <c r="X46" s="99"/>
      <c r="Y46" s="98"/>
      <c r="Z46" s="209">
        <v>3</v>
      </c>
      <c r="AA46" s="213"/>
    </row>
    <row r="47" spans="1:27" ht="15.75">
      <c r="A47" s="720">
        <v>8</v>
      </c>
      <c r="B47" s="720"/>
      <c r="C47" s="2516" t="s">
        <v>266</v>
      </c>
      <c r="D47" s="93" t="s">
        <v>309</v>
      </c>
      <c r="E47" s="88"/>
      <c r="F47" s="89"/>
      <c r="G47" s="90"/>
      <c r="H47" s="90"/>
      <c r="I47" s="94">
        <v>2</v>
      </c>
      <c r="J47" s="884">
        <f t="shared" si="2"/>
        <v>60</v>
      </c>
      <c r="K47" s="160">
        <v>27</v>
      </c>
      <c r="L47" s="95"/>
      <c r="M47" s="96"/>
      <c r="N47" s="96"/>
      <c r="O47" s="97">
        <f>J47-K47</f>
        <v>33</v>
      </c>
      <c r="P47" s="100"/>
      <c r="Q47" s="179"/>
      <c r="R47" s="101"/>
      <c r="S47" s="98"/>
      <c r="T47" s="179"/>
      <c r="U47" s="99"/>
      <c r="V47" s="100"/>
      <c r="W47" s="179"/>
      <c r="X47" s="99"/>
      <c r="Y47" s="98"/>
      <c r="Z47" s="209">
        <v>3</v>
      </c>
      <c r="AA47" s="211"/>
    </row>
    <row r="48" spans="1:27" ht="15.75">
      <c r="A48" s="720"/>
      <c r="B48" s="720"/>
      <c r="C48" s="2517"/>
      <c r="D48" s="93" t="s">
        <v>245</v>
      </c>
      <c r="E48" s="88"/>
      <c r="F48" s="89"/>
      <c r="G48" s="90"/>
      <c r="H48" s="90"/>
      <c r="I48" s="94">
        <v>2</v>
      </c>
      <c r="J48" s="884">
        <f t="shared" si="2"/>
        <v>60</v>
      </c>
      <c r="K48" s="160">
        <v>27</v>
      </c>
      <c r="L48" s="95">
        <v>18</v>
      </c>
      <c r="M48" s="96">
        <v>9</v>
      </c>
      <c r="N48" s="96"/>
      <c r="O48" s="97">
        <v>33</v>
      </c>
      <c r="P48" s="100"/>
      <c r="Q48" s="179"/>
      <c r="R48" s="101"/>
      <c r="S48" s="98"/>
      <c r="T48" s="179"/>
      <c r="U48" s="99"/>
      <c r="V48" s="100"/>
      <c r="W48" s="179"/>
      <c r="X48" s="99"/>
      <c r="Y48" s="98"/>
      <c r="Z48" s="209">
        <v>3</v>
      </c>
      <c r="AA48" s="213"/>
    </row>
    <row r="49" spans="1:27" ht="32.25" thickBot="1">
      <c r="A49" s="720"/>
      <c r="B49" s="720"/>
      <c r="C49" s="2518"/>
      <c r="D49" s="454" t="s">
        <v>238</v>
      </c>
      <c r="E49" s="455"/>
      <c r="F49" s="456"/>
      <c r="G49" s="457"/>
      <c r="H49" s="457"/>
      <c r="I49" s="459">
        <v>2</v>
      </c>
      <c r="J49" s="884">
        <f t="shared" si="2"/>
        <v>60</v>
      </c>
      <c r="K49" s="470">
        <v>27</v>
      </c>
      <c r="L49" s="471">
        <v>18</v>
      </c>
      <c r="M49" s="472">
        <v>9</v>
      </c>
      <c r="N49" s="472"/>
      <c r="O49" s="473">
        <v>33</v>
      </c>
      <c r="P49" s="474"/>
      <c r="Q49" s="475"/>
      <c r="R49" s="476"/>
      <c r="S49" s="477"/>
      <c r="T49" s="475"/>
      <c r="U49" s="478"/>
      <c r="V49" s="474"/>
      <c r="W49" s="475"/>
      <c r="X49" s="478"/>
      <c r="Y49" s="477"/>
      <c r="Z49" s="468">
        <v>3</v>
      </c>
      <c r="AA49" s="233"/>
    </row>
    <row r="50" spans="1:27" ht="16.5" thickBot="1">
      <c r="A50" s="720"/>
      <c r="B50" s="720"/>
      <c r="C50" s="2386" t="s">
        <v>308</v>
      </c>
      <c r="D50" s="2386"/>
      <c r="E50" s="2386"/>
      <c r="F50" s="2386"/>
      <c r="G50" s="2386"/>
      <c r="H50" s="2386"/>
      <c r="I50" s="2386"/>
      <c r="J50" s="2386"/>
      <c r="K50" s="2386"/>
      <c r="L50" s="2386"/>
      <c r="M50" s="2386"/>
      <c r="N50" s="2386"/>
      <c r="O50" s="2386"/>
      <c r="P50" s="2386"/>
      <c r="Q50" s="2386"/>
      <c r="R50" s="2386"/>
      <c r="S50" s="2386"/>
      <c r="T50" s="2386"/>
      <c r="U50" s="2386"/>
      <c r="V50" s="2386"/>
      <c r="W50" s="2386"/>
      <c r="X50" s="2386"/>
      <c r="Y50" s="2386"/>
      <c r="Z50" s="2386"/>
      <c r="AA50" s="2387"/>
    </row>
    <row r="51" spans="1:27" ht="15.75">
      <c r="A51" s="720"/>
      <c r="B51" s="720">
        <v>9</v>
      </c>
      <c r="C51" s="1107" t="s">
        <v>96</v>
      </c>
      <c r="D51" s="1095" t="s">
        <v>116</v>
      </c>
      <c r="E51" s="867"/>
      <c r="F51" s="868" t="s">
        <v>84</v>
      </c>
      <c r="G51" s="872"/>
      <c r="H51" s="1028"/>
      <c r="I51" s="1025">
        <v>1.5</v>
      </c>
      <c r="J51" s="884">
        <f t="shared" si="2"/>
        <v>45</v>
      </c>
      <c r="K51" s="867">
        <v>16</v>
      </c>
      <c r="L51" s="868"/>
      <c r="M51" s="868"/>
      <c r="N51" s="868">
        <v>16</v>
      </c>
      <c r="O51" s="869">
        <v>29</v>
      </c>
      <c r="P51" s="870"/>
      <c r="Q51" s="871"/>
      <c r="R51" s="533"/>
      <c r="S51" s="867"/>
      <c r="T51" s="871"/>
      <c r="U51" s="869"/>
      <c r="V51" s="867"/>
      <c r="W51" s="871"/>
      <c r="X51" s="869"/>
      <c r="Y51" s="867"/>
      <c r="Z51" s="872"/>
      <c r="AA51" s="533">
        <v>2</v>
      </c>
    </row>
    <row r="52" spans="1:27" ht="15.75">
      <c r="A52" s="720"/>
      <c r="B52" s="720">
        <v>10</v>
      </c>
      <c r="C52" s="1094" t="s">
        <v>144</v>
      </c>
      <c r="D52" s="454" t="s">
        <v>173</v>
      </c>
      <c r="E52" s="880"/>
      <c r="F52" s="881" t="s">
        <v>84</v>
      </c>
      <c r="G52" s="881"/>
      <c r="H52" s="882"/>
      <c r="I52" s="883">
        <v>3</v>
      </c>
      <c r="J52" s="884">
        <f t="shared" si="2"/>
        <v>90</v>
      </c>
      <c r="K52" s="885">
        <v>30</v>
      </c>
      <c r="L52" s="881">
        <v>20</v>
      </c>
      <c r="M52" s="891"/>
      <c r="N52" s="881">
        <v>10</v>
      </c>
      <c r="O52" s="882">
        <v>60</v>
      </c>
      <c r="P52" s="888"/>
      <c r="Q52" s="886"/>
      <c r="R52" s="882"/>
      <c r="S52" s="885"/>
      <c r="T52" s="886"/>
      <c r="U52" s="882"/>
      <c r="V52" s="885"/>
      <c r="W52" s="886"/>
      <c r="X52" s="882"/>
      <c r="Y52" s="885"/>
      <c r="Z52" s="887"/>
      <c r="AA52" s="532">
        <v>3</v>
      </c>
    </row>
    <row r="53" spans="1:27" ht="15.75">
      <c r="A53" s="720"/>
      <c r="B53" s="720">
        <v>11</v>
      </c>
      <c r="C53" s="1040" t="s">
        <v>193</v>
      </c>
      <c r="D53" s="920" t="s">
        <v>197</v>
      </c>
      <c r="E53" s="28"/>
      <c r="F53" s="29" t="s">
        <v>84</v>
      </c>
      <c r="G53" s="29"/>
      <c r="H53" s="913"/>
      <c r="I53" s="1108">
        <v>4</v>
      </c>
      <c r="J53" s="884">
        <f t="shared" si="2"/>
        <v>120</v>
      </c>
      <c r="K53" s="874"/>
      <c r="L53" s="875"/>
      <c r="M53" s="875"/>
      <c r="N53" s="875"/>
      <c r="O53" s="876"/>
      <c r="P53" s="921"/>
      <c r="Q53" s="922"/>
      <c r="R53" s="923"/>
      <c r="S53" s="924"/>
      <c r="T53" s="922"/>
      <c r="U53" s="923"/>
      <c r="V53" s="924"/>
      <c r="W53" s="922"/>
      <c r="X53" s="923"/>
      <c r="Y53" s="924"/>
      <c r="Z53" s="925"/>
      <c r="AA53" s="533"/>
    </row>
    <row r="54" spans="1:27" ht="15.75">
      <c r="A54" s="720"/>
      <c r="B54" s="720">
        <v>12</v>
      </c>
      <c r="C54" s="1094" t="s">
        <v>200</v>
      </c>
      <c r="D54" s="1109" t="s">
        <v>198</v>
      </c>
      <c r="E54" s="1110"/>
      <c r="F54" s="1111"/>
      <c r="G54" s="1111"/>
      <c r="H54" s="1112"/>
      <c r="I54" s="1113">
        <v>6</v>
      </c>
      <c r="J54" s="884">
        <f t="shared" si="2"/>
        <v>180</v>
      </c>
      <c r="K54" s="1114"/>
      <c r="L54" s="1115"/>
      <c r="M54" s="1115"/>
      <c r="N54" s="1115"/>
      <c r="O54" s="876"/>
      <c r="P54" s="1116"/>
      <c r="Q54" s="1117"/>
      <c r="R54" s="1118"/>
      <c r="S54" s="1119"/>
      <c r="T54" s="1117"/>
      <c r="U54" s="1118"/>
      <c r="V54" s="1119"/>
      <c r="W54" s="1117"/>
      <c r="X54" s="1118"/>
      <c r="Y54" s="1119"/>
      <c r="Z54" s="1118"/>
      <c r="AA54" s="533"/>
    </row>
    <row r="55" spans="1:27" ht="15.75">
      <c r="A55" s="720"/>
      <c r="B55" s="720">
        <v>12</v>
      </c>
      <c r="C55" s="1094" t="s">
        <v>201</v>
      </c>
      <c r="D55" s="1109" t="s">
        <v>199</v>
      </c>
      <c r="E55" s="1110" t="s">
        <v>282</v>
      </c>
      <c r="F55" s="1111"/>
      <c r="G55" s="1111"/>
      <c r="H55" s="1112"/>
      <c r="I55" s="1113">
        <v>1.5</v>
      </c>
      <c r="J55" s="884">
        <f t="shared" si="2"/>
        <v>45</v>
      </c>
      <c r="K55" s="1114"/>
      <c r="L55" s="1115"/>
      <c r="M55" s="1115"/>
      <c r="N55" s="1115"/>
      <c r="O55" s="1120"/>
      <c r="P55" s="1116"/>
      <c r="Q55" s="1117"/>
      <c r="R55" s="1118"/>
      <c r="S55" s="1119"/>
      <c r="T55" s="1117"/>
      <c r="U55" s="1118"/>
      <c r="V55" s="1119"/>
      <c r="W55" s="1117"/>
      <c r="X55" s="1118"/>
      <c r="Y55" s="1119"/>
      <c r="Z55" s="1118"/>
      <c r="AA55" s="533"/>
    </row>
    <row r="56" spans="1:27" ht="15.75">
      <c r="A56" s="720">
        <v>5</v>
      </c>
      <c r="B56" s="720"/>
      <c r="C56" s="2517" t="s">
        <v>265</v>
      </c>
      <c r="D56" s="236" t="s">
        <v>311</v>
      </c>
      <c r="E56" s="491" t="s">
        <v>84</v>
      </c>
      <c r="F56" s="492"/>
      <c r="G56" s="493"/>
      <c r="H56" s="494"/>
      <c r="I56" s="84">
        <v>3</v>
      </c>
      <c r="J56" s="884">
        <f t="shared" si="2"/>
        <v>90</v>
      </c>
      <c r="K56" s="529">
        <v>48</v>
      </c>
      <c r="L56" s="495"/>
      <c r="M56" s="495"/>
      <c r="N56" s="495"/>
      <c r="O56" s="530">
        <f>J56-K56</f>
        <v>42</v>
      </c>
      <c r="P56" s="85"/>
      <c r="Q56" s="192"/>
      <c r="R56" s="86"/>
      <c r="S56" s="87"/>
      <c r="T56" s="192"/>
      <c r="U56" s="86"/>
      <c r="V56" s="87"/>
      <c r="W56" s="192"/>
      <c r="X56" s="86"/>
      <c r="Y56" s="87"/>
      <c r="Z56" s="208"/>
      <c r="AA56" s="534">
        <v>6</v>
      </c>
    </row>
    <row r="57" spans="1:27" ht="31.5">
      <c r="A57" s="720"/>
      <c r="B57" s="720"/>
      <c r="C57" s="2517"/>
      <c r="D57" s="93" t="s">
        <v>240</v>
      </c>
      <c r="E57" s="88" t="s">
        <v>84</v>
      </c>
      <c r="F57" s="89"/>
      <c r="G57" s="90"/>
      <c r="H57" s="91"/>
      <c r="I57" s="94">
        <v>3</v>
      </c>
      <c r="J57" s="884">
        <f t="shared" si="2"/>
        <v>90</v>
      </c>
      <c r="K57" s="159">
        <v>48</v>
      </c>
      <c r="L57" s="154">
        <v>16</v>
      </c>
      <c r="M57" s="154">
        <v>32</v>
      </c>
      <c r="N57" s="154"/>
      <c r="O57" s="155">
        <v>42</v>
      </c>
      <c r="P57" s="102"/>
      <c r="Q57" s="193"/>
      <c r="R57" s="92"/>
      <c r="S57" s="103"/>
      <c r="T57" s="193"/>
      <c r="U57" s="92"/>
      <c r="V57" s="103"/>
      <c r="W57" s="193"/>
      <c r="X57" s="92"/>
      <c r="Y57" s="103"/>
      <c r="Z57" s="209"/>
      <c r="AA57" s="533">
        <v>6</v>
      </c>
    </row>
    <row r="58" spans="1:27" ht="31.5">
      <c r="A58" s="720"/>
      <c r="B58" s="720"/>
      <c r="C58" s="2528"/>
      <c r="D58" s="93" t="s">
        <v>241</v>
      </c>
      <c r="E58" s="88" t="s">
        <v>84</v>
      </c>
      <c r="F58" s="89"/>
      <c r="G58" s="90"/>
      <c r="H58" s="91"/>
      <c r="I58" s="94">
        <v>3</v>
      </c>
      <c r="J58" s="884">
        <f t="shared" si="2"/>
        <v>90</v>
      </c>
      <c r="K58" s="159">
        <v>48</v>
      </c>
      <c r="L58" s="154">
        <v>16</v>
      </c>
      <c r="M58" s="154">
        <v>32</v>
      </c>
      <c r="N58" s="154"/>
      <c r="O58" s="155">
        <v>42</v>
      </c>
      <c r="P58" s="102"/>
      <c r="Q58" s="193"/>
      <c r="R58" s="92"/>
      <c r="S58" s="103"/>
      <c r="T58" s="193"/>
      <c r="U58" s="92"/>
      <c r="V58" s="103"/>
      <c r="W58" s="193"/>
      <c r="X58" s="92"/>
      <c r="Y58" s="103"/>
      <c r="Z58" s="209"/>
      <c r="AA58" s="533">
        <v>6</v>
      </c>
    </row>
    <row r="59" spans="1:27" ht="15.75">
      <c r="A59" s="720">
        <v>6</v>
      </c>
      <c r="B59" s="720"/>
      <c r="C59" s="2516" t="s">
        <v>206</v>
      </c>
      <c r="D59" s="93" t="s">
        <v>311</v>
      </c>
      <c r="E59" s="88" t="s">
        <v>84</v>
      </c>
      <c r="F59" s="89"/>
      <c r="G59" s="90"/>
      <c r="H59" s="91"/>
      <c r="I59" s="94">
        <v>2</v>
      </c>
      <c r="J59" s="884">
        <f t="shared" si="2"/>
        <v>60</v>
      </c>
      <c r="K59" s="159">
        <v>32</v>
      </c>
      <c r="L59" s="154"/>
      <c r="M59" s="154"/>
      <c r="N59" s="154"/>
      <c r="O59" s="155">
        <f>J59-K59</f>
        <v>28</v>
      </c>
      <c r="P59" s="102"/>
      <c r="Q59" s="193"/>
      <c r="R59" s="92"/>
      <c r="S59" s="103"/>
      <c r="T59" s="193"/>
      <c r="U59" s="92"/>
      <c r="V59" s="103"/>
      <c r="W59" s="193"/>
      <c r="X59" s="92"/>
      <c r="Y59" s="103"/>
      <c r="Z59" s="209"/>
      <c r="AA59" s="533">
        <v>4</v>
      </c>
    </row>
    <row r="60" spans="1:27" ht="15.75">
      <c r="A60" s="720"/>
      <c r="B60" s="720"/>
      <c r="C60" s="2517"/>
      <c r="D60" s="93" t="s">
        <v>268</v>
      </c>
      <c r="E60" s="88" t="s">
        <v>84</v>
      </c>
      <c r="F60" s="89"/>
      <c r="G60" s="90"/>
      <c r="H60" s="91"/>
      <c r="I60" s="94">
        <v>2</v>
      </c>
      <c r="J60" s="884">
        <f t="shared" si="2"/>
        <v>60</v>
      </c>
      <c r="K60" s="159">
        <v>32</v>
      </c>
      <c r="L60" s="154">
        <v>24</v>
      </c>
      <c r="M60" s="154"/>
      <c r="N60" s="154">
        <v>8</v>
      </c>
      <c r="O60" s="155">
        <v>28</v>
      </c>
      <c r="P60" s="102"/>
      <c r="Q60" s="193"/>
      <c r="R60" s="92"/>
      <c r="S60" s="103"/>
      <c r="T60" s="193"/>
      <c r="U60" s="92"/>
      <c r="V60" s="103"/>
      <c r="W60" s="193"/>
      <c r="X60" s="92"/>
      <c r="Y60" s="103"/>
      <c r="Z60" s="209"/>
      <c r="AA60" s="533">
        <v>4</v>
      </c>
    </row>
    <row r="61" spans="1:27" ht="31.5">
      <c r="A61" s="720"/>
      <c r="B61" s="720"/>
      <c r="C61" s="2528"/>
      <c r="D61" s="454" t="s">
        <v>337</v>
      </c>
      <c r="E61" s="88" t="s">
        <v>84</v>
      </c>
      <c r="F61" s="89"/>
      <c r="G61" s="90"/>
      <c r="H61" s="91"/>
      <c r="I61" s="94">
        <v>2</v>
      </c>
      <c r="J61" s="884">
        <f t="shared" si="2"/>
        <v>60</v>
      </c>
      <c r="K61" s="159">
        <v>32</v>
      </c>
      <c r="L61" s="154">
        <v>24</v>
      </c>
      <c r="M61" s="154"/>
      <c r="N61" s="154">
        <v>8</v>
      </c>
      <c r="O61" s="155">
        <v>28</v>
      </c>
      <c r="P61" s="102"/>
      <c r="Q61" s="193"/>
      <c r="R61" s="92"/>
      <c r="S61" s="103"/>
      <c r="T61" s="193"/>
      <c r="U61" s="92"/>
      <c r="V61" s="103"/>
      <c r="W61" s="193"/>
      <c r="X61" s="92"/>
      <c r="Y61" s="103"/>
      <c r="Z61" s="209"/>
      <c r="AA61" s="533">
        <v>4</v>
      </c>
    </row>
    <row r="62" spans="1:27" ht="15.75">
      <c r="A62" s="720">
        <v>7</v>
      </c>
      <c r="B62" s="720"/>
      <c r="C62" s="2516" t="s">
        <v>207</v>
      </c>
      <c r="D62" s="93" t="s">
        <v>311</v>
      </c>
      <c r="E62" s="88"/>
      <c r="F62" s="89" t="s">
        <v>84</v>
      </c>
      <c r="G62" s="90"/>
      <c r="H62" s="91"/>
      <c r="I62" s="94">
        <v>2</v>
      </c>
      <c r="J62" s="884">
        <f t="shared" si="2"/>
        <v>60</v>
      </c>
      <c r="K62" s="160">
        <v>24</v>
      </c>
      <c r="L62" s="95"/>
      <c r="M62" s="96"/>
      <c r="N62" s="96"/>
      <c r="O62" s="97">
        <f>J62-K62</f>
        <v>36</v>
      </c>
      <c r="P62" s="100"/>
      <c r="Q62" s="179"/>
      <c r="R62" s="101"/>
      <c r="S62" s="98"/>
      <c r="T62" s="179"/>
      <c r="U62" s="99"/>
      <c r="V62" s="100"/>
      <c r="W62" s="179"/>
      <c r="X62" s="99"/>
      <c r="Y62" s="98"/>
      <c r="Z62" s="209"/>
      <c r="AA62" s="533">
        <v>3</v>
      </c>
    </row>
    <row r="63" spans="1:27" ht="15.75">
      <c r="A63" s="720"/>
      <c r="B63" s="720"/>
      <c r="C63" s="2517"/>
      <c r="D63" s="93" t="s">
        <v>251</v>
      </c>
      <c r="E63" s="88"/>
      <c r="F63" s="89" t="s">
        <v>84</v>
      </c>
      <c r="G63" s="90"/>
      <c r="H63" s="91"/>
      <c r="I63" s="94">
        <v>2</v>
      </c>
      <c r="J63" s="884">
        <f t="shared" si="2"/>
        <v>60</v>
      </c>
      <c r="K63" s="160">
        <v>24</v>
      </c>
      <c r="L63" s="95">
        <v>16</v>
      </c>
      <c r="M63" s="96"/>
      <c r="N63" s="96">
        <v>8</v>
      </c>
      <c r="O63" s="97">
        <v>36</v>
      </c>
      <c r="P63" s="100"/>
      <c r="Q63" s="179"/>
      <c r="R63" s="101"/>
      <c r="S63" s="98"/>
      <c r="T63" s="179"/>
      <c r="U63" s="99"/>
      <c r="V63" s="100"/>
      <c r="W63" s="179"/>
      <c r="X63" s="99"/>
      <c r="Y63" s="98"/>
      <c r="Z63" s="209"/>
      <c r="AA63" s="533">
        <v>3</v>
      </c>
    </row>
    <row r="64" spans="1:27" ht="15.75">
      <c r="A64" s="720"/>
      <c r="B64" s="720"/>
      <c r="C64" s="2528"/>
      <c r="D64" s="93" t="s">
        <v>242</v>
      </c>
      <c r="E64" s="88"/>
      <c r="F64" s="89" t="s">
        <v>84</v>
      </c>
      <c r="G64" s="90"/>
      <c r="H64" s="91"/>
      <c r="I64" s="94">
        <v>2</v>
      </c>
      <c r="J64" s="884">
        <f t="shared" si="2"/>
        <v>60</v>
      </c>
      <c r="K64" s="160">
        <v>24</v>
      </c>
      <c r="L64" s="95">
        <v>16</v>
      </c>
      <c r="M64" s="96"/>
      <c r="N64" s="96">
        <v>8</v>
      </c>
      <c r="O64" s="97">
        <v>36</v>
      </c>
      <c r="P64" s="100"/>
      <c r="Q64" s="179"/>
      <c r="R64" s="101"/>
      <c r="S64" s="98"/>
      <c r="T64" s="179"/>
      <c r="U64" s="99"/>
      <c r="V64" s="100"/>
      <c r="W64" s="179"/>
      <c r="X64" s="99"/>
      <c r="Y64" s="98"/>
      <c r="Z64" s="209"/>
      <c r="AA64" s="533">
        <v>3</v>
      </c>
    </row>
    <row r="65" spans="1:27" ht="15.75">
      <c r="A65" s="720">
        <v>8</v>
      </c>
      <c r="B65" s="720"/>
      <c r="C65" s="2516" t="s">
        <v>266</v>
      </c>
      <c r="D65" s="93" t="s">
        <v>311</v>
      </c>
      <c r="E65" s="88"/>
      <c r="F65" s="89" t="s">
        <v>84</v>
      </c>
      <c r="G65" s="90"/>
      <c r="H65" s="90"/>
      <c r="I65" s="94">
        <v>2</v>
      </c>
      <c r="J65" s="884">
        <f t="shared" si="2"/>
        <v>60</v>
      </c>
      <c r="K65" s="160">
        <v>24</v>
      </c>
      <c r="L65" s="95"/>
      <c r="M65" s="96"/>
      <c r="N65" s="96"/>
      <c r="O65" s="97">
        <f>J65-K65</f>
        <v>36</v>
      </c>
      <c r="P65" s="100"/>
      <c r="Q65" s="179"/>
      <c r="R65" s="101"/>
      <c r="S65" s="98"/>
      <c r="T65" s="179"/>
      <c r="U65" s="99"/>
      <c r="V65" s="100"/>
      <c r="W65" s="179"/>
      <c r="X65" s="99"/>
      <c r="Y65" s="98"/>
      <c r="Z65" s="209"/>
      <c r="AA65" s="533">
        <v>3</v>
      </c>
    </row>
    <row r="66" spans="1:27" ht="15.75">
      <c r="A66" s="720"/>
      <c r="B66" s="720"/>
      <c r="C66" s="2517"/>
      <c r="D66" s="93" t="s">
        <v>245</v>
      </c>
      <c r="E66" s="88"/>
      <c r="F66" s="89" t="s">
        <v>84</v>
      </c>
      <c r="G66" s="90"/>
      <c r="H66" s="90"/>
      <c r="I66" s="94">
        <v>2</v>
      </c>
      <c r="J66" s="884">
        <f t="shared" si="2"/>
        <v>60</v>
      </c>
      <c r="K66" s="160">
        <v>24</v>
      </c>
      <c r="L66" s="95">
        <v>16</v>
      </c>
      <c r="M66" s="96">
        <v>8</v>
      </c>
      <c r="N66" s="96"/>
      <c r="O66" s="97">
        <v>36</v>
      </c>
      <c r="P66" s="100"/>
      <c r="Q66" s="179"/>
      <c r="R66" s="101"/>
      <c r="S66" s="98"/>
      <c r="T66" s="179"/>
      <c r="U66" s="99"/>
      <c r="V66" s="100"/>
      <c r="W66" s="179"/>
      <c r="X66" s="99"/>
      <c r="Y66" s="98"/>
      <c r="Z66" s="209"/>
      <c r="AA66" s="533">
        <v>3</v>
      </c>
    </row>
    <row r="67" spans="1:27" ht="32.25" thickBot="1">
      <c r="A67" s="720"/>
      <c r="B67" s="720"/>
      <c r="C67" s="2518"/>
      <c r="D67" s="543" t="s">
        <v>238</v>
      </c>
      <c r="E67" s="544"/>
      <c r="F67" s="545" t="s">
        <v>84</v>
      </c>
      <c r="G67" s="546"/>
      <c r="H67" s="546"/>
      <c r="I67" s="548">
        <v>2</v>
      </c>
      <c r="J67" s="884">
        <f t="shared" si="2"/>
        <v>60</v>
      </c>
      <c r="K67" s="561">
        <v>24</v>
      </c>
      <c r="L67" s="562">
        <v>16</v>
      </c>
      <c r="M67" s="563"/>
      <c r="N67" s="563">
        <v>8</v>
      </c>
      <c r="O67" s="564">
        <v>36</v>
      </c>
      <c r="P67" s="565"/>
      <c r="Q67" s="566"/>
      <c r="R67" s="567"/>
      <c r="S67" s="568"/>
      <c r="T67" s="566"/>
      <c r="U67" s="569"/>
      <c r="V67" s="565"/>
      <c r="W67" s="566"/>
      <c r="X67" s="569"/>
      <c r="Y67" s="568"/>
      <c r="Z67" s="557"/>
      <c r="AA67" s="570">
        <v>3</v>
      </c>
    </row>
    <row r="69" spans="4:5" ht="15.75">
      <c r="D69" s="1095" t="s">
        <v>116</v>
      </c>
      <c r="E69" s="1077">
        <v>1.5</v>
      </c>
    </row>
    <row r="70" spans="4:9" ht="15.75">
      <c r="D70" s="879" t="s">
        <v>176</v>
      </c>
      <c r="E70" s="1055">
        <v>1</v>
      </c>
      <c r="I70" s="1076"/>
    </row>
    <row r="71" ht="15.75">
      <c r="I71" s="1076"/>
    </row>
    <row r="72" spans="4:9" ht="15.75">
      <c r="D72" s="67" t="s">
        <v>563</v>
      </c>
      <c r="I72" s="1076"/>
    </row>
    <row r="73" ht="15.75">
      <c r="I73" s="1076"/>
    </row>
    <row r="75" ht="15.75">
      <c r="D75" s="721"/>
    </row>
    <row r="77" ht="15.75">
      <c r="D77" s="721"/>
    </row>
  </sheetData>
  <sheetProtection/>
  <autoFilter ref="AA1:AA52"/>
  <mergeCells count="41">
    <mergeCell ref="C50:AA50"/>
    <mergeCell ref="G4:G7"/>
    <mergeCell ref="G3:H3"/>
    <mergeCell ref="K4:K7"/>
    <mergeCell ref="C65:C67"/>
    <mergeCell ref="C35:C37"/>
    <mergeCell ref="C38:C40"/>
    <mergeCell ref="C41:C43"/>
    <mergeCell ref="C44:C46"/>
    <mergeCell ref="C24:C26"/>
    <mergeCell ref="C47:C49"/>
    <mergeCell ref="S4:U4"/>
    <mergeCell ref="C30:AA30"/>
    <mergeCell ref="O3:O7"/>
    <mergeCell ref="Y4:AA4"/>
    <mergeCell ref="C9:AA9"/>
    <mergeCell ref="H4:H7"/>
    <mergeCell ref="P4:R4"/>
    <mergeCell ref="C18:C20"/>
    <mergeCell ref="P2:AA3"/>
    <mergeCell ref="J2:O2"/>
    <mergeCell ref="J3:J7"/>
    <mergeCell ref="F3:F7"/>
    <mergeCell ref="K3:N3"/>
    <mergeCell ref="C62:C64"/>
    <mergeCell ref="P6:AA6"/>
    <mergeCell ref="C59:C61"/>
    <mergeCell ref="C27:C29"/>
    <mergeCell ref="C13:C17"/>
    <mergeCell ref="C21:C23"/>
    <mergeCell ref="N4:N7"/>
    <mergeCell ref="C1:AA1"/>
    <mergeCell ref="C2:C7"/>
    <mergeCell ref="D2:D7"/>
    <mergeCell ref="E2:H2"/>
    <mergeCell ref="I2:I7"/>
    <mergeCell ref="C56:C58"/>
    <mergeCell ref="E3:E7"/>
    <mergeCell ref="L4:L7"/>
    <mergeCell ref="M4:M7"/>
    <mergeCell ref="V4:X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611</v>
      </c>
    </row>
    <row r="3" spans="1:36" ht="15">
      <c r="A3" s="845"/>
      <c r="B3" s="2537" t="s">
        <v>570</v>
      </c>
      <c r="C3" s="2537"/>
      <c r="D3" s="2537"/>
      <c r="E3" s="2538" t="s">
        <v>571</v>
      </c>
      <c r="F3" s="2539"/>
      <c r="G3" s="2538" t="s">
        <v>572</v>
      </c>
      <c r="H3" s="2539"/>
      <c r="I3" s="2538" t="s">
        <v>612</v>
      </c>
      <c r="J3" s="2540"/>
      <c r="K3" s="2540"/>
      <c r="L3" s="2540"/>
      <c r="M3" s="2540"/>
      <c r="N3" s="2540"/>
      <c r="O3" s="2540"/>
      <c r="P3" s="2540"/>
      <c r="Q3" s="2540"/>
      <c r="R3" s="2540"/>
      <c r="S3" s="2540"/>
      <c r="T3" s="2540"/>
      <c r="U3" s="2540"/>
      <c r="V3" s="2540"/>
      <c r="W3" s="2540"/>
      <c r="X3" s="2540"/>
      <c r="Y3" s="2540"/>
      <c r="Z3" s="2540"/>
      <c r="AA3" s="2540"/>
      <c r="AB3" s="2540"/>
      <c r="AC3" s="2540"/>
      <c r="AD3" s="2540"/>
      <c r="AE3" s="2540"/>
      <c r="AF3" s="2540"/>
      <c r="AG3" s="2540"/>
      <c r="AH3" s="2540"/>
      <c r="AI3" s="2539"/>
      <c r="AJ3" s="845" t="s">
        <v>608</v>
      </c>
    </row>
    <row r="4" spans="1:36" ht="15">
      <c r="A4" s="845"/>
      <c r="B4" s="846" t="s">
        <v>573</v>
      </c>
      <c r="C4" s="846" t="s">
        <v>574</v>
      </c>
      <c r="D4" s="846" t="s">
        <v>575</v>
      </c>
      <c r="E4" s="845" t="s">
        <v>574</v>
      </c>
      <c r="F4" s="845" t="s">
        <v>575</v>
      </c>
      <c r="G4" s="845" t="s">
        <v>574</v>
      </c>
      <c r="H4" s="845" t="s">
        <v>575</v>
      </c>
      <c r="I4" s="845" t="s">
        <v>576</v>
      </c>
      <c r="J4" s="845" t="s">
        <v>577</v>
      </c>
      <c r="K4" s="845" t="s">
        <v>578</v>
      </c>
      <c r="L4" s="845" t="s">
        <v>579</v>
      </c>
      <c r="M4" s="845" t="s">
        <v>580</v>
      </c>
      <c r="N4" s="845" t="s">
        <v>581</v>
      </c>
      <c r="O4" s="845" t="s">
        <v>582</v>
      </c>
      <c r="P4" s="845" t="s">
        <v>583</v>
      </c>
      <c r="Q4" s="845" t="s">
        <v>584</v>
      </c>
      <c r="R4" s="845" t="s">
        <v>585</v>
      </c>
      <c r="S4" s="845" t="s">
        <v>586</v>
      </c>
      <c r="T4" s="845" t="s">
        <v>587</v>
      </c>
      <c r="U4" s="845" t="s">
        <v>588</v>
      </c>
      <c r="V4" s="845" t="s">
        <v>589</v>
      </c>
      <c r="W4" s="845" t="s">
        <v>590</v>
      </c>
      <c r="X4" s="845" t="s">
        <v>591</v>
      </c>
      <c r="Y4" s="845" t="s">
        <v>592</v>
      </c>
      <c r="Z4" s="845" t="s">
        <v>593</v>
      </c>
      <c r="AA4" s="845" t="s">
        <v>547</v>
      </c>
      <c r="AB4" s="845" t="s">
        <v>594</v>
      </c>
      <c r="AC4" s="845" t="s">
        <v>595</v>
      </c>
      <c r="AD4" s="845" t="s">
        <v>596</v>
      </c>
      <c r="AE4" s="845" t="s">
        <v>597</v>
      </c>
      <c r="AF4" s="845" t="s">
        <v>598</v>
      </c>
      <c r="AG4" s="845" t="s">
        <v>599</v>
      </c>
      <c r="AH4" s="845" t="s">
        <v>600</v>
      </c>
      <c r="AI4" s="845" t="s">
        <v>559</v>
      </c>
      <c r="AJ4" s="845"/>
    </row>
    <row r="5" spans="1:36" ht="18.75">
      <c r="A5" s="847" t="s">
        <v>601</v>
      </c>
      <c r="B5" s="846"/>
      <c r="C5" s="846"/>
      <c r="D5" s="846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</row>
    <row r="6" spans="1:36" ht="15">
      <c r="A6" s="845" t="s">
        <v>602</v>
      </c>
      <c r="B6" s="846"/>
      <c r="C6" s="846"/>
      <c r="D6" s="846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5"/>
      <c r="AG6" s="845"/>
      <c r="AH6" s="845"/>
      <c r="AI6" s="845"/>
      <c r="AJ6" s="845"/>
    </row>
    <row r="7" spans="1:36" ht="18.75">
      <c r="A7" s="845" t="s">
        <v>603</v>
      </c>
      <c r="B7" s="848">
        <v>30</v>
      </c>
      <c r="C7" s="848">
        <v>30</v>
      </c>
      <c r="D7" s="849">
        <v>0</v>
      </c>
      <c r="E7" s="845">
        <f>'[1]Коеф.'!H8</f>
        <v>10.5</v>
      </c>
      <c r="F7" s="845">
        <f>'[1]Коеф.'!I8</f>
        <v>10.5</v>
      </c>
      <c r="G7" s="850">
        <f>C7/E7</f>
        <v>2.857142857142857</v>
      </c>
      <c r="H7" s="850">
        <f>D7/F7</f>
        <v>0</v>
      </c>
      <c r="I7" s="845">
        <v>0</v>
      </c>
      <c r="J7" s="845">
        <v>0</v>
      </c>
      <c r="K7" s="845">
        <v>0</v>
      </c>
      <c r="L7" s="845">
        <v>0</v>
      </c>
      <c r="M7" s="845">
        <v>3.3333333333333335</v>
      </c>
      <c r="N7" s="845">
        <v>24.166666666666668</v>
      </c>
      <c r="O7" s="845">
        <v>0</v>
      </c>
      <c r="P7" s="845">
        <v>3.3333333333333335</v>
      </c>
      <c r="Q7" s="845">
        <v>0</v>
      </c>
      <c r="R7" s="845">
        <v>20.833333333333336</v>
      </c>
      <c r="S7" s="845">
        <v>10</v>
      </c>
      <c r="T7" s="845">
        <v>0</v>
      </c>
      <c r="U7" s="845">
        <v>0</v>
      </c>
      <c r="V7" s="845">
        <v>0</v>
      </c>
      <c r="W7" s="845">
        <v>0</v>
      </c>
      <c r="X7" s="845">
        <v>0</v>
      </c>
      <c r="Y7" s="845">
        <v>0</v>
      </c>
      <c r="Z7" s="845">
        <v>11.666666666666666</v>
      </c>
      <c r="AA7" s="845">
        <v>0</v>
      </c>
      <c r="AB7" s="845">
        <v>0</v>
      </c>
      <c r="AC7" s="845">
        <v>0</v>
      </c>
      <c r="AD7" s="845">
        <v>8.333333333333332</v>
      </c>
      <c r="AE7" s="845">
        <v>6.666666666666667</v>
      </c>
      <c r="AF7" s="845">
        <v>11.666666666666666</v>
      </c>
      <c r="AG7" s="845">
        <v>0</v>
      </c>
      <c r="AH7" s="845"/>
      <c r="AI7" s="845">
        <f>SUM(I7:AG7)</f>
        <v>100.00000000000001</v>
      </c>
      <c r="AJ7" s="850">
        <v>3</v>
      </c>
    </row>
    <row r="8" spans="1:36" ht="18.75">
      <c r="A8" s="845" t="s">
        <v>604</v>
      </c>
      <c r="B8" s="848">
        <v>30</v>
      </c>
      <c r="C8" s="848">
        <v>30</v>
      </c>
      <c r="D8" s="849">
        <v>0</v>
      </c>
      <c r="E8" s="845">
        <f>'[1]Коеф.'!H9</f>
        <v>10.5</v>
      </c>
      <c r="F8" s="845">
        <f>'[1]Коеф.'!I9</f>
        <v>10.5</v>
      </c>
      <c r="G8" s="850">
        <f>C8/E8</f>
        <v>2.857142857142857</v>
      </c>
      <c r="H8" s="850">
        <f>D8/F8</f>
        <v>0</v>
      </c>
      <c r="I8" s="845">
        <v>0</v>
      </c>
      <c r="J8" s="845">
        <v>0</v>
      </c>
      <c r="K8" s="845">
        <v>0</v>
      </c>
      <c r="L8" s="845">
        <v>0</v>
      </c>
      <c r="M8" s="845">
        <f>3.33333333333333+1.67</f>
        <v>5.00333333333333</v>
      </c>
      <c r="N8" s="845">
        <f>24.1666666666667+5</f>
        <v>29.1666666666667</v>
      </c>
      <c r="O8" s="845">
        <v>0</v>
      </c>
      <c r="P8" s="845">
        <f>3.33333333333333+1.67</f>
        <v>5.00333333333333</v>
      </c>
      <c r="Q8" s="845">
        <v>0</v>
      </c>
      <c r="R8" s="845">
        <f>20.8333333333333+1.67</f>
        <v>22.503333333333302</v>
      </c>
      <c r="S8" s="845">
        <v>10</v>
      </c>
      <c r="T8" s="845">
        <v>0</v>
      </c>
      <c r="U8" s="845">
        <v>0</v>
      </c>
      <c r="V8" s="845">
        <v>0</v>
      </c>
      <c r="W8" s="845">
        <v>0</v>
      </c>
      <c r="X8" s="845">
        <v>0</v>
      </c>
      <c r="Y8" s="845">
        <v>0</v>
      </c>
      <c r="Z8" s="845">
        <f>11.6666666666667+1.67</f>
        <v>13.3366666666667</v>
      </c>
      <c r="AA8" s="845">
        <v>0</v>
      </c>
      <c r="AB8" s="845">
        <v>0</v>
      </c>
      <c r="AC8" s="845">
        <v>0</v>
      </c>
      <c r="AD8" s="845">
        <v>8.333333333333332</v>
      </c>
      <c r="AE8" s="845">
        <v>6.666666666666667</v>
      </c>
      <c r="AF8" s="845"/>
      <c r="AG8" s="845">
        <v>0</v>
      </c>
      <c r="AH8" s="845"/>
      <c r="AI8" s="852">
        <f>SUM(I8:AG8)</f>
        <v>100.01333333333336</v>
      </c>
      <c r="AJ8" s="845">
        <v>3</v>
      </c>
    </row>
    <row r="9" spans="1:36" ht="18.75">
      <c r="A9" s="845" t="s">
        <v>607</v>
      </c>
      <c r="B9" s="848"/>
      <c r="C9" s="848"/>
      <c r="D9" s="849"/>
      <c r="E9" s="845"/>
      <c r="F9" s="845"/>
      <c r="G9" s="850"/>
      <c r="H9" s="850"/>
      <c r="I9" s="845"/>
      <c r="J9" s="845"/>
      <c r="K9" s="845"/>
      <c r="L9" s="845"/>
      <c r="M9" s="845">
        <v>-1.67</v>
      </c>
      <c r="N9" s="845">
        <v>-5</v>
      </c>
      <c r="O9" s="845"/>
      <c r="P9" s="845">
        <v>-1.67</v>
      </c>
      <c r="Q9" s="845"/>
      <c r="R9" s="845">
        <v>-1.67</v>
      </c>
      <c r="S9" s="845"/>
      <c r="T9" s="845"/>
      <c r="U9" s="845"/>
      <c r="V9" s="845"/>
      <c r="W9" s="845"/>
      <c r="X9" s="845"/>
      <c r="Y9" s="845"/>
      <c r="Z9" s="845">
        <v>-1.67</v>
      </c>
      <c r="AA9" s="845"/>
      <c r="AB9" s="845"/>
      <c r="AC9" s="845"/>
      <c r="AD9" s="845"/>
      <c r="AE9" s="845"/>
      <c r="AF9" s="845">
        <v>11.67</v>
      </c>
      <c r="AG9" s="845"/>
      <c r="AH9" s="845"/>
      <c r="AI9" s="845"/>
      <c r="AJ9" s="845"/>
    </row>
    <row r="10" spans="1:36" ht="30.75">
      <c r="A10" s="853" t="s">
        <v>610</v>
      </c>
      <c r="B10" s="848"/>
      <c r="C10" s="848"/>
      <c r="D10" s="849"/>
      <c r="E10" s="845"/>
      <c r="F10" s="845"/>
      <c r="G10" s="850"/>
      <c r="H10" s="850"/>
      <c r="I10" s="845"/>
      <c r="J10" s="845"/>
      <c r="K10" s="845"/>
      <c r="L10" s="845"/>
      <c r="M10" s="845">
        <f>M8+M9</f>
        <v>3.3333333333333304</v>
      </c>
      <c r="N10" s="845">
        <f aca="true" t="shared" si="0" ref="N10:AF10">N8+N9</f>
        <v>24.1666666666667</v>
      </c>
      <c r="O10" s="845">
        <f t="shared" si="0"/>
        <v>0</v>
      </c>
      <c r="P10" s="845">
        <f t="shared" si="0"/>
        <v>3.3333333333333304</v>
      </c>
      <c r="Q10" s="845">
        <f t="shared" si="0"/>
        <v>0</v>
      </c>
      <c r="R10" s="845">
        <f t="shared" si="0"/>
        <v>20.8333333333333</v>
      </c>
      <c r="S10" s="845">
        <f t="shared" si="0"/>
        <v>10</v>
      </c>
      <c r="T10" s="845">
        <f t="shared" si="0"/>
        <v>0</v>
      </c>
      <c r="U10" s="845">
        <f t="shared" si="0"/>
        <v>0</v>
      </c>
      <c r="V10" s="845">
        <f t="shared" si="0"/>
        <v>0</v>
      </c>
      <c r="W10" s="845">
        <f t="shared" si="0"/>
        <v>0</v>
      </c>
      <c r="X10" s="845">
        <f t="shared" si="0"/>
        <v>0</v>
      </c>
      <c r="Y10" s="845">
        <f t="shared" si="0"/>
        <v>0</v>
      </c>
      <c r="Z10" s="845">
        <f t="shared" si="0"/>
        <v>11.6666666666667</v>
      </c>
      <c r="AA10" s="845">
        <f t="shared" si="0"/>
        <v>0</v>
      </c>
      <c r="AB10" s="845">
        <f t="shared" si="0"/>
        <v>0</v>
      </c>
      <c r="AC10" s="845">
        <f t="shared" si="0"/>
        <v>0</v>
      </c>
      <c r="AD10" s="845">
        <f t="shared" si="0"/>
        <v>8.333333333333332</v>
      </c>
      <c r="AE10" s="845">
        <f t="shared" si="0"/>
        <v>6.666666666666667</v>
      </c>
      <c r="AF10" s="845">
        <f t="shared" si="0"/>
        <v>11.67</v>
      </c>
      <c r="AG10" s="845"/>
      <c r="AH10" s="845"/>
      <c r="AI10" s="845">
        <v>100</v>
      </c>
      <c r="AJ10" s="845">
        <v>3</v>
      </c>
    </row>
    <row r="11" spans="1:36" ht="18.75" customHeight="1">
      <c r="A11" s="2534" t="s">
        <v>609</v>
      </c>
      <c r="B11" s="2535"/>
      <c r="C11" s="2535"/>
      <c r="D11" s="2535"/>
      <c r="E11" s="2535"/>
      <c r="F11" s="2535"/>
      <c r="G11" s="2535"/>
      <c r="H11" s="2535"/>
      <c r="I11" s="2535"/>
      <c r="J11" s="2535"/>
      <c r="K11" s="2535"/>
      <c r="L11" s="2535"/>
      <c r="M11" s="2535"/>
      <c r="N11" s="2535"/>
      <c r="O11" s="2535"/>
      <c r="P11" s="2535"/>
      <c r="Q11" s="2535"/>
      <c r="R11" s="2535"/>
      <c r="S11" s="2535"/>
      <c r="T11" s="2535"/>
      <c r="U11" s="2535"/>
      <c r="V11" s="2535"/>
      <c r="W11" s="2535"/>
      <c r="X11" s="2535"/>
      <c r="Y11" s="2535"/>
      <c r="Z11" s="2535"/>
      <c r="AA11" s="2535"/>
      <c r="AB11" s="2535"/>
      <c r="AC11" s="2535"/>
      <c r="AD11" s="2535"/>
      <c r="AE11" s="2535"/>
      <c r="AF11" s="2535"/>
      <c r="AG11" s="2535"/>
      <c r="AH11" s="2535"/>
      <c r="AI11" s="2535"/>
      <c r="AJ11" s="2536"/>
    </row>
    <row r="12" spans="1:36" ht="18.75">
      <c r="A12" s="845"/>
      <c r="B12" s="848"/>
      <c r="C12" s="848"/>
      <c r="D12" s="849"/>
      <c r="E12" s="845"/>
      <c r="F12" s="845"/>
      <c r="G12" s="850"/>
      <c r="H12" s="850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</row>
    <row r="13" spans="1:36" ht="18.75">
      <c r="A13" s="845" t="s">
        <v>603</v>
      </c>
      <c r="B13" s="848"/>
      <c r="C13" s="848"/>
      <c r="D13" s="849"/>
      <c r="E13" s="845"/>
      <c r="F13" s="845"/>
      <c r="G13" s="850"/>
      <c r="H13" s="850"/>
      <c r="I13" s="845"/>
      <c r="J13" s="845"/>
      <c r="K13" s="845"/>
      <c r="L13" s="845"/>
      <c r="M13" s="845">
        <f>(M7/100)*$AJ7</f>
        <v>0.1</v>
      </c>
      <c r="N13" s="845">
        <f aca="true" t="shared" si="1" ref="N13:AH13">(N7/100)*$AJ7</f>
        <v>0.725</v>
      </c>
      <c r="O13" s="845">
        <f t="shared" si="1"/>
        <v>0</v>
      </c>
      <c r="P13" s="845">
        <f t="shared" si="1"/>
        <v>0.1</v>
      </c>
      <c r="Q13" s="845">
        <f t="shared" si="1"/>
        <v>0</v>
      </c>
      <c r="R13" s="845">
        <f t="shared" si="1"/>
        <v>0.6250000000000001</v>
      </c>
      <c r="S13" s="845">
        <f t="shared" si="1"/>
        <v>0.30000000000000004</v>
      </c>
      <c r="T13" s="845">
        <f t="shared" si="1"/>
        <v>0</v>
      </c>
      <c r="U13" s="845">
        <f t="shared" si="1"/>
        <v>0</v>
      </c>
      <c r="V13" s="845">
        <f t="shared" si="1"/>
        <v>0</v>
      </c>
      <c r="W13" s="845">
        <f t="shared" si="1"/>
        <v>0</v>
      </c>
      <c r="X13" s="845">
        <f t="shared" si="1"/>
        <v>0</v>
      </c>
      <c r="Y13" s="845">
        <f t="shared" si="1"/>
        <v>0</v>
      </c>
      <c r="Z13" s="845">
        <f t="shared" si="1"/>
        <v>0.35</v>
      </c>
      <c r="AA13" s="845">
        <f t="shared" si="1"/>
        <v>0</v>
      </c>
      <c r="AB13" s="845">
        <f t="shared" si="1"/>
        <v>0</v>
      </c>
      <c r="AC13" s="845">
        <f t="shared" si="1"/>
        <v>0</v>
      </c>
      <c r="AD13" s="845">
        <f t="shared" si="1"/>
        <v>0.24999999999999994</v>
      </c>
      <c r="AE13" s="845">
        <f t="shared" si="1"/>
        <v>0.2</v>
      </c>
      <c r="AF13" s="845">
        <f t="shared" si="1"/>
        <v>0.35</v>
      </c>
      <c r="AG13" s="845">
        <f t="shared" si="1"/>
        <v>0</v>
      </c>
      <c r="AH13" s="845">
        <f t="shared" si="1"/>
        <v>0</v>
      </c>
      <c r="AI13" s="845"/>
      <c r="AJ13" s="850">
        <f>SUM(M13:AI13)</f>
        <v>3.0000000000000004</v>
      </c>
    </row>
    <row r="14" spans="1:36" ht="18.75">
      <c r="A14" s="845" t="s">
        <v>604</v>
      </c>
      <c r="B14" s="848"/>
      <c r="C14" s="848"/>
      <c r="D14" s="849"/>
      <c r="E14" s="845"/>
      <c r="F14" s="845"/>
      <c r="G14" s="850"/>
      <c r="H14" s="850"/>
      <c r="I14" s="845"/>
      <c r="J14" s="845"/>
      <c r="K14" s="845"/>
      <c r="L14" s="845"/>
      <c r="M14" s="845">
        <f>(M8/100)*$AJ8</f>
        <v>0.1500999999999999</v>
      </c>
      <c r="N14" s="845">
        <f aca="true" t="shared" si="2" ref="N14:AF14">(N8/100)*$AJ8</f>
        <v>0.8750000000000011</v>
      </c>
      <c r="O14" s="845">
        <f t="shared" si="2"/>
        <v>0</v>
      </c>
      <c r="P14" s="845">
        <f t="shared" si="2"/>
        <v>0.1500999999999999</v>
      </c>
      <c r="Q14" s="845">
        <f t="shared" si="2"/>
        <v>0</v>
      </c>
      <c r="R14" s="845">
        <f t="shared" si="2"/>
        <v>0.6750999999999991</v>
      </c>
      <c r="S14" s="845">
        <f t="shared" si="2"/>
        <v>0.30000000000000004</v>
      </c>
      <c r="T14" s="845">
        <f t="shared" si="2"/>
        <v>0</v>
      </c>
      <c r="U14" s="845">
        <f t="shared" si="2"/>
        <v>0</v>
      </c>
      <c r="V14" s="845">
        <f t="shared" si="2"/>
        <v>0</v>
      </c>
      <c r="W14" s="845">
        <f t="shared" si="2"/>
        <v>0</v>
      </c>
      <c r="X14" s="845">
        <f t="shared" si="2"/>
        <v>0</v>
      </c>
      <c r="Y14" s="845">
        <f t="shared" si="2"/>
        <v>0</v>
      </c>
      <c r="Z14" s="845">
        <f t="shared" si="2"/>
        <v>0.400100000000001</v>
      </c>
      <c r="AA14" s="845">
        <f t="shared" si="2"/>
        <v>0</v>
      </c>
      <c r="AB14" s="845">
        <f t="shared" si="2"/>
        <v>0</v>
      </c>
      <c r="AC14" s="845">
        <f t="shared" si="2"/>
        <v>0</v>
      </c>
      <c r="AD14" s="845">
        <f t="shared" si="2"/>
        <v>0.24999999999999994</v>
      </c>
      <c r="AE14" s="845">
        <f t="shared" si="2"/>
        <v>0.2</v>
      </c>
      <c r="AF14" s="845">
        <f t="shared" si="2"/>
        <v>0</v>
      </c>
      <c r="AG14" s="845"/>
      <c r="AH14" s="845"/>
      <c r="AI14" s="845"/>
      <c r="AJ14" s="845">
        <v>3</v>
      </c>
    </row>
    <row r="15" spans="1:36" ht="30.75">
      <c r="A15" s="853" t="s">
        <v>610</v>
      </c>
      <c r="B15" s="848"/>
      <c r="C15" s="848"/>
      <c r="D15" s="849"/>
      <c r="E15" s="845"/>
      <c r="F15" s="845"/>
      <c r="G15" s="850"/>
      <c r="H15" s="850"/>
      <c r="I15" s="845"/>
      <c r="J15" s="845"/>
      <c r="K15" s="845"/>
      <c r="L15" s="845"/>
      <c r="M15" s="845">
        <f>(M10/100)*$AJ10</f>
        <v>0.09999999999999992</v>
      </c>
      <c r="N15" s="845">
        <f aca="true" t="shared" si="3" ref="N15:AF15">(N10/100)*$AJ10</f>
        <v>0.725000000000001</v>
      </c>
      <c r="O15" s="845">
        <f t="shared" si="3"/>
        <v>0</v>
      </c>
      <c r="P15" s="845">
        <f t="shared" si="3"/>
        <v>0.09999999999999992</v>
      </c>
      <c r="Q15" s="845">
        <f t="shared" si="3"/>
        <v>0</v>
      </c>
      <c r="R15" s="845">
        <f t="shared" si="3"/>
        <v>0.624999999999999</v>
      </c>
      <c r="S15" s="845">
        <f t="shared" si="3"/>
        <v>0.30000000000000004</v>
      </c>
      <c r="T15" s="845">
        <f t="shared" si="3"/>
        <v>0</v>
      </c>
      <c r="U15" s="845">
        <f t="shared" si="3"/>
        <v>0</v>
      </c>
      <c r="V15" s="845">
        <f t="shared" si="3"/>
        <v>0</v>
      </c>
      <c r="W15" s="845">
        <f t="shared" si="3"/>
        <v>0</v>
      </c>
      <c r="X15" s="845">
        <f t="shared" si="3"/>
        <v>0</v>
      </c>
      <c r="Y15" s="845">
        <f t="shared" si="3"/>
        <v>0</v>
      </c>
      <c r="Z15" s="845">
        <f t="shared" si="3"/>
        <v>0.350000000000001</v>
      </c>
      <c r="AA15" s="845">
        <f t="shared" si="3"/>
        <v>0</v>
      </c>
      <c r="AB15" s="845">
        <f t="shared" si="3"/>
        <v>0</v>
      </c>
      <c r="AC15" s="845">
        <f t="shared" si="3"/>
        <v>0</v>
      </c>
      <c r="AD15" s="845">
        <f t="shared" si="3"/>
        <v>0.24999999999999994</v>
      </c>
      <c r="AE15" s="845">
        <f t="shared" si="3"/>
        <v>0.2</v>
      </c>
      <c r="AF15" s="845">
        <f t="shared" si="3"/>
        <v>0.35009999999999997</v>
      </c>
      <c r="AG15" s="845"/>
      <c r="AH15" s="845"/>
      <c r="AI15" s="845"/>
      <c r="AJ15" s="845">
        <v>3</v>
      </c>
    </row>
    <row r="16" spans="1:35" ht="18.75">
      <c r="A16" s="845"/>
      <c r="B16" s="848"/>
      <c r="C16" s="848"/>
      <c r="D16" s="849"/>
      <c r="E16" s="845"/>
      <c r="F16" s="845"/>
      <c r="G16" s="850"/>
      <c r="H16" s="850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</row>
    <row r="17" spans="1:35" ht="18.75">
      <c r="A17" s="845"/>
      <c r="B17" s="848"/>
      <c r="C17" s="848"/>
      <c r="D17" s="849"/>
      <c r="E17" s="845"/>
      <c r="F17" s="845"/>
      <c r="G17" s="850"/>
      <c r="H17" s="850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845"/>
      <c r="AH17" s="845"/>
      <c r="AI17" s="845"/>
    </row>
    <row r="18" spans="1:35" ht="18.75">
      <c r="A18" s="845"/>
      <c r="B18" s="848"/>
      <c r="C18" s="848"/>
      <c r="D18" s="849"/>
      <c r="E18" s="845"/>
      <c r="F18" s="845"/>
      <c r="G18" s="850"/>
      <c r="H18" s="850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</row>
    <row r="19" spans="1:35" ht="18.75">
      <c r="A19" s="845"/>
      <c r="B19" s="848"/>
      <c r="C19" s="848"/>
      <c r="D19" s="849"/>
      <c r="E19" s="845"/>
      <c r="F19" s="845"/>
      <c r="G19" s="850"/>
      <c r="H19" s="850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</row>
    <row r="20" spans="1:35" ht="18.75">
      <c r="A20" s="845"/>
      <c r="B20" s="848"/>
      <c r="C20" s="848"/>
      <c r="D20" s="849"/>
      <c r="E20" s="845"/>
      <c r="F20" s="845"/>
      <c r="G20" s="850"/>
      <c r="H20" s="850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</row>
    <row r="21" spans="1:35" ht="18.75">
      <c r="A21" s="845" t="s">
        <v>44</v>
      </c>
      <c r="B21" s="848">
        <v>6</v>
      </c>
      <c r="C21" s="848">
        <v>5</v>
      </c>
      <c r="D21" s="849">
        <v>1</v>
      </c>
      <c r="E21" s="845">
        <f>'[1]Коеф.'!H9</f>
        <v>10.5</v>
      </c>
      <c r="F21" s="845">
        <f>'[1]Коеф.'!I9</f>
        <v>10.5</v>
      </c>
      <c r="G21" s="850">
        <f>C21/E21</f>
        <v>0.47619047619047616</v>
      </c>
      <c r="H21" s="850">
        <f>D21/F21</f>
        <v>0.09523809523809523</v>
      </c>
      <c r="I21" s="851">
        <v>0</v>
      </c>
      <c r="J21" s="851">
        <v>0</v>
      </c>
      <c r="K21" s="851">
        <v>0</v>
      </c>
      <c r="L21" s="851">
        <v>0</v>
      </c>
      <c r="M21" s="851">
        <v>23.333333333333332</v>
      </c>
      <c r="N21" s="851">
        <v>0</v>
      </c>
      <c r="O21" s="851">
        <v>0</v>
      </c>
      <c r="P21" s="851">
        <v>0</v>
      </c>
      <c r="Q21" s="851">
        <v>5</v>
      </c>
      <c r="R21" s="851">
        <v>5.833333333333333</v>
      </c>
      <c r="S21" s="851">
        <v>8.333333333333332</v>
      </c>
      <c r="T21" s="851">
        <v>0</v>
      </c>
      <c r="U21" s="851">
        <v>13.333333333333334</v>
      </c>
      <c r="V21" s="851">
        <v>0</v>
      </c>
      <c r="W21" s="851">
        <v>0</v>
      </c>
      <c r="X21" s="851">
        <v>0</v>
      </c>
      <c r="Y21" s="851">
        <v>7.5</v>
      </c>
      <c r="Z21" s="851">
        <v>6.666666666666667</v>
      </c>
      <c r="AA21" s="851">
        <v>0</v>
      </c>
      <c r="AB21" s="851">
        <v>0</v>
      </c>
      <c r="AC21" s="851">
        <v>0</v>
      </c>
      <c r="AD21" s="851">
        <v>11.666666666666666</v>
      </c>
      <c r="AE21" s="851">
        <v>8.333333333333332</v>
      </c>
      <c r="AF21" s="851">
        <v>10</v>
      </c>
      <c r="AG21" s="851">
        <v>0</v>
      </c>
      <c r="AH21" s="851"/>
      <c r="AI21" s="845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zoomScale="60" zoomScaleNormal="60" zoomScalePageLayoutView="0" workbookViewId="0" topLeftCell="A10">
      <selection activeCell="P10" sqref="P10:AM10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1986" t="s">
        <v>5</v>
      </c>
      <c r="B1" s="1986"/>
      <c r="C1" s="1986"/>
      <c r="D1" s="1986"/>
      <c r="E1" s="1986"/>
      <c r="F1" s="1986"/>
      <c r="G1" s="1986"/>
      <c r="H1" s="1986"/>
      <c r="I1" s="1986"/>
      <c r="J1" s="1986"/>
      <c r="K1" s="1986"/>
      <c r="L1" s="1986"/>
      <c r="M1" s="1986"/>
      <c r="N1" s="1986"/>
      <c r="O1" s="1986"/>
      <c r="P1" s="1988" t="s">
        <v>4</v>
      </c>
      <c r="Q1" s="1988"/>
      <c r="R1" s="1988"/>
      <c r="S1" s="1988"/>
      <c r="T1" s="1988"/>
      <c r="U1" s="1988"/>
      <c r="V1" s="1988"/>
      <c r="W1" s="1988"/>
      <c r="X1" s="1988"/>
      <c r="Y1" s="1988"/>
      <c r="Z1" s="1988"/>
      <c r="AA1" s="1988"/>
      <c r="AB1" s="1988"/>
      <c r="AC1" s="1988"/>
      <c r="AD1" s="1988"/>
      <c r="AE1" s="1988"/>
      <c r="AF1" s="1988"/>
      <c r="AG1" s="1988"/>
      <c r="AH1" s="1988"/>
      <c r="AI1" s="1988"/>
      <c r="AJ1" s="1988"/>
      <c r="AK1" s="1988"/>
      <c r="AL1" s="1988"/>
      <c r="AM1" s="1988"/>
      <c r="AN1" s="13"/>
    </row>
    <row r="2" spans="1:53" ht="30">
      <c r="A2" s="1986" t="s">
        <v>6</v>
      </c>
      <c r="B2" s="1986"/>
      <c r="C2" s="1986"/>
      <c r="D2" s="1986"/>
      <c r="E2" s="1986"/>
      <c r="F2" s="1986"/>
      <c r="G2" s="1986"/>
      <c r="H2" s="1986"/>
      <c r="I2" s="1986"/>
      <c r="J2" s="1986"/>
      <c r="K2" s="1986"/>
      <c r="L2" s="1986"/>
      <c r="M2" s="1986"/>
      <c r="N2" s="1986"/>
      <c r="O2" s="1986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1987" t="s">
        <v>849</v>
      </c>
      <c r="B3" s="1987"/>
      <c r="C3" s="1987"/>
      <c r="D3" s="1987"/>
      <c r="E3" s="1987"/>
      <c r="F3" s="1987"/>
      <c r="G3" s="1987"/>
      <c r="H3" s="1987"/>
      <c r="I3" s="1987"/>
      <c r="J3" s="1987"/>
      <c r="K3" s="1987"/>
      <c r="L3" s="1987"/>
      <c r="M3" s="1987"/>
      <c r="N3" s="1987"/>
      <c r="O3" s="1987"/>
      <c r="P3" s="1989" t="s">
        <v>7</v>
      </c>
      <c r="Q3" s="1989"/>
      <c r="R3" s="1989"/>
      <c r="S3" s="1989"/>
      <c r="T3" s="1989"/>
      <c r="U3" s="1989"/>
      <c r="V3" s="1989"/>
      <c r="W3" s="1989"/>
      <c r="X3" s="1989"/>
      <c r="Y3" s="1989"/>
      <c r="Z3" s="1989"/>
      <c r="AA3" s="1989"/>
      <c r="AB3" s="1989"/>
      <c r="AC3" s="1989"/>
      <c r="AD3" s="1989"/>
      <c r="AE3" s="1989"/>
      <c r="AF3" s="1989"/>
      <c r="AG3" s="1989"/>
      <c r="AH3" s="1989"/>
      <c r="AI3" s="1989"/>
      <c r="AJ3" s="1989"/>
      <c r="AK3" s="1989"/>
      <c r="AL3" s="1989"/>
      <c r="AM3" s="1989"/>
      <c r="AN3" s="2037" t="s">
        <v>666</v>
      </c>
      <c r="AO3" s="2037"/>
      <c r="AP3" s="2037"/>
      <c r="AQ3" s="2037"/>
      <c r="AR3" s="2037"/>
      <c r="AS3" s="2037"/>
      <c r="AT3" s="2037"/>
      <c r="AU3" s="2037"/>
      <c r="AV3" s="2037"/>
      <c r="AW3" s="2037"/>
      <c r="AX3" s="2037"/>
      <c r="AY3" s="2037"/>
      <c r="AZ3" s="2037"/>
      <c r="BA3" s="2037"/>
    </row>
    <row r="4" spans="1:53" ht="30.75">
      <c r="A4" s="1992" t="s">
        <v>850</v>
      </c>
      <c r="B4" s="1987"/>
      <c r="C4" s="1987"/>
      <c r="D4" s="1987"/>
      <c r="E4" s="1987"/>
      <c r="F4" s="1987"/>
      <c r="G4" s="1987"/>
      <c r="H4" s="1987"/>
      <c r="I4" s="1987"/>
      <c r="J4" s="1987"/>
      <c r="K4" s="1987"/>
      <c r="L4" s="1987"/>
      <c r="M4" s="1987"/>
      <c r="N4" s="1987"/>
      <c r="O4" s="198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2037"/>
      <c r="AO4" s="2037"/>
      <c r="AP4" s="2037"/>
      <c r="AQ4" s="2037"/>
      <c r="AR4" s="2037"/>
      <c r="AS4" s="2037"/>
      <c r="AT4" s="2037"/>
      <c r="AU4" s="2037"/>
      <c r="AV4" s="2037"/>
      <c r="AW4" s="2037"/>
      <c r="AX4" s="2037"/>
      <c r="AY4" s="2037"/>
      <c r="AZ4" s="2037"/>
      <c r="BA4" s="2037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038" t="s">
        <v>8</v>
      </c>
      <c r="Q5" s="2039"/>
      <c r="R5" s="2039"/>
      <c r="S5" s="2039"/>
      <c r="T5" s="2039"/>
      <c r="U5" s="2039"/>
      <c r="V5" s="2039"/>
      <c r="W5" s="2039"/>
      <c r="X5" s="2039"/>
      <c r="Y5" s="2039"/>
      <c r="Z5" s="2039"/>
      <c r="AA5" s="2039"/>
      <c r="AB5" s="2039"/>
      <c r="AC5" s="2039"/>
      <c r="AD5" s="2039"/>
      <c r="AE5" s="2039"/>
      <c r="AF5" s="2039"/>
      <c r="AG5" s="2039"/>
      <c r="AH5" s="2039"/>
      <c r="AI5" s="2039"/>
      <c r="AJ5" s="2039"/>
      <c r="AK5" s="2039"/>
      <c r="AL5" s="2039"/>
      <c r="AM5" s="2039"/>
    </row>
    <row r="6" spans="1:53" s="3" customFormat="1" ht="24.75" customHeight="1">
      <c r="A6" s="1986" t="s">
        <v>29</v>
      </c>
      <c r="B6" s="1986"/>
      <c r="C6" s="1986"/>
      <c r="D6" s="1986"/>
      <c r="E6" s="1986"/>
      <c r="F6" s="1986"/>
      <c r="G6" s="1986"/>
      <c r="H6" s="1986"/>
      <c r="I6" s="1986"/>
      <c r="J6" s="1986"/>
      <c r="K6" s="1986"/>
      <c r="L6" s="1986"/>
      <c r="M6" s="1986"/>
      <c r="N6" s="1986"/>
      <c r="O6" s="198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025"/>
      <c r="AP6" s="2025"/>
      <c r="AQ6" s="2025"/>
      <c r="AR6" s="2025"/>
      <c r="AS6" s="2025"/>
      <c r="AT6" s="2025"/>
      <c r="AU6" s="2025"/>
      <c r="AV6" s="2025"/>
      <c r="AW6" s="2025"/>
      <c r="AX6" s="2025"/>
      <c r="AY6" s="2025"/>
      <c r="AZ6" s="2025"/>
      <c r="BA6" s="2025"/>
    </row>
    <row r="7" spans="1:53" s="3" customFormat="1" ht="27" customHeight="1">
      <c r="A7" s="1986" t="s">
        <v>283</v>
      </c>
      <c r="B7" s="1986"/>
      <c r="C7" s="1986"/>
      <c r="D7" s="1986"/>
      <c r="E7" s="1986"/>
      <c r="F7" s="1986"/>
      <c r="G7" s="1986"/>
      <c r="H7" s="1986"/>
      <c r="I7" s="1986"/>
      <c r="J7" s="1986"/>
      <c r="K7" s="1986"/>
      <c r="L7" s="1986"/>
      <c r="M7" s="1986"/>
      <c r="N7" s="1986"/>
      <c r="O7" s="1986"/>
      <c r="P7" s="1990" t="s">
        <v>286</v>
      </c>
      <c r="Q7" s="1990"/>
      <c r="R7" s="1990"/>
      <c r="S7" s="1990"/>
      <c r="T7" s="1990"/>
      <c r="U7" s="1990"/>
      <c r="V7" s="1990"/>
      <c r="W7" s="1990"/>
      <c r="X7" s="1990"/>
      <c r="Y7" s="1990"/>
      <c r="Z7" s="1990"/>
      <c r="AA7" s="1990"/>
      <c r="AB7" s="1990"/>
      <c r="AC7" s="1990"/>
      <c r="AD7" s="1990"/>
      <c r="AE7" s="1990"/>
      <c r="AF7" s="1990"/>
      <c r="AG7" s="1990"/>
      <c r="AH7" s="1990"/>
      <c r="AI7" s="1990"/>
      <c r="AJ7" s="1990"/>
      <c r="AK7" s="1990"/>
      <c r="AL7" s="1990"/>
      <c r="AM7" s="372"/>
      <c r="AN7" s="2081" t="s">
        <v>313</v>
      </c>
      <c r="AO7" s="2082"/>
      <c r="AP7" s="2082"/>
      <c r="AQ7" s="2082"/>
      <c r="AR7" s="2082"/>
      <c r="AS7" s="2082"/>
      <c r="AT7" s="2082"/>
      <c r="AU7" s="2082"/>
      <c r="AV7" s="2082"/>
      <c r="AW7" s="2082"/>
      <c r="AX7" s="2082"/>
      <c r="AY7" s="2082"/>
      <c r="AZ7" s="2082"/>
      <c r="BA7" s="2082"/>
    </row>
    <row r="8" spans="16:53" s="3" customFormat="1" ht="27.75" customHeight="1">
      <c r="P8" s="1990" t="s">
        <v>285</v>
      </c>
      <c r="Q8" s="1991"/>
      <c r="R8" s="1991"/>
      <c r="S8" s="1991"/>
      <c r="T8" s="1991"/>
      <c r="U8" s="1991"/>
      <c r="V8" s="1991"/>
      <c r="W8" s="1991"/>
      <c r="X8" s="1991"/>
      <c r="Y8" s="1991"/>
      <c r="Z8" s="1991"/>
      <c r="AA8" s="1991"/>
      <c r="AB8" s="1991"/>
      <c r="AC8" s="1991"/>
      <c r="AD8" s="1991"/>
      <c r="AE8" s="1991"/>
      <c r="AF8" s="1991"/>
      <c r="AG8" s="1991"/>
      <c r="AH8" s="1991"/>
      <c r="AI8" s="1991"/>
      <c r="AJ8" s="1991"/>
      <c r="AK8" s="1991"/>
      <c r="AL8" s="1991"/>
      <c r="AM8" s="372"/>
      <c r="AN8" s="2083" t="s">
        <v>71</v>
      </c>
      <c r="AO8" s="2083"/>
      <c r="AP8" s="2083"/>
      <c r="AQ8" s="2083"/>
      <c r="AR8" s="2083"/>
      <c r="AS8" s="2083"/>
      <c r="AT8" s="2083"/>
      <c r="AU8" s="2083"/>
      <c r="AV8" s="2083"/>
      <c r="AW8" s="2083"/>
      <c r="AX8" s="2083"/>
      <c r="AY8" s="2083"/>
      <c r="AZ8" s="2083"/>
      <c r="BA8" s="2083"/>
    </row>
    <row r="9" spans="16:53" s="3" customFormat="1" ht="27.75" customHeight="1">
      <c r="P9" s="1990" t="s">
        <v>664</v>
      </c>
      <c r="Q9" s="1990"/>
      <c r="R9" s="1990"/>
      <c r="S9" s="1990"/>
      <c r="T9" s="1990"/>
      <c r="U9" s="1990"/>
      <c r="V9" s="1990"/>
      <c r="W9" s="1990"/>
      <c r="X9" s="1990"/>
      <c r="Y9" s="1990"/>
      <c r="Z9" s="1990"/>
      <c r="AA9" s="1990"/>
      <c r="AB9" s="1990"/>
      <c r="AC9" s="1990"/>
      <c r="AD9" s="1990"/>
      <c r="AE9" s="1990"/>
      <c r="AF9" s="1990"/>
      <c r="AG9" s="1990"/>
      <c r="AH9" s="1990"/>
      <c r="AI9" s="1990"/>
      <c r="AJ9" s="1990"/>
      <c r="AK9" s="1990"/>
      <c r="AL9" s="1990"/>
      <c r="AM9" s="372"/>
      <c r="AN9" s="2083"/>
      <c r="AO9" s="2083"/>
      <c r="AP9" s="2083"/>
      <c r="AQ9" s="2083"/>
      <c r="AR9" s="2083"/>
      <c r="AS9" s="2083"/>
      <c r="AT9" s="2083"/>
      <c r="AU9" s="2083"/>
      <c r="AV9" s="2083"/>
      <c r="AW9" s="2083"/>
      <c r="AX9" s="2083"/>
      <c r="AY9" s="2083"/>
      <c r="AZ9" s="2083"/>
      <c r="BA9" s="2083"/>
    </row>
    <row r="10" spans="16:53" s="3" customFormat="1" ht="27.75" customHeight="1">
      <c r="P10" s="2032" t="s">
        <v>284</v>
      </c>
      <c r="Q10" s="2033"/>
      <c r="R10" s="2033"/>
      <c r="S10" s="2033"/>
      <c r="T10" s="2033"/>
      <c r="U10" s="2033"/>
      <c r="V10" s="2033"/>
      <c r="W10" s="2033"/>
      <c r="X10" s="2033"/>
      <c r="Y10" s="2033"/>
      <c r="Z10" s="2033"/>
      <c r="AA10" s="2033"/>
      <c r="AB10" s="2033"/>
      <c r="AC10" s="2033"/>
      <c r="AD10" s="2033"/>
      <c r="AE10" s="2033"/>
      <c r="AF10" s="2033"/>
      <c r="AG10" s="2033"/>
      <c r="AH10" s="2033"/>
      <c r="AI10" s="2033"/>
      <c r="AJ10" s="2033"/>
      <c r="AK10" s="2033"/>
      <c r="AL10" s="2034"/>
      <c r="AM10" s="2034"/>
      <c r="AN10" s="2083"/>
      <c r="AO10" s="2083"/>
      <c r="AP10" s="2083"/>
      <c r="AQ10" s="2083"/>
      <c r="AR10" s="2083"/>
      <c r="AS10" s="2083"/>
      <c r="AT10" s="2083"/>
      <c r="AU10" s="2083"/>
      <c r="AV10" s="2083"/>
      <c r="AW10" s="2083"/>
      <c r="AX10" s="2083"/>
      <c r="AY10" s="2083"/>
      <c r="AZ10" s="2083"/>
      <c r="BA10" s="2083"/>
    </row>
    <row r="11" spans="16:53" s="3" customFormat="1" ht="31.5" customHeight="1">
      <c r="P11" s="2032" t="s">
        <v>665</v>
      </c>
      <c r="Q11" s="2032"/>
      <c r="R11" s="2032"/>
      <c r="S11" s="2032"/>
      <c r="T11" s="2032"/>
      <c r="U11" s="2032"/>
      <c r="V11" s="2032"/>
      <c r="W11" s="2032"/>
      <c r="X11" s="2032"/>
      <c r="Y11" s="2032"/>
      <c r="Z11" s="2032"/>
      <c r="AA11" s="2032"/>
      <c r="AB11" s="2032"/>
      <c r="AC11" s="2032"/>
      <c r="AD11" s="2032"/>
      <c r="AE11" s="2032"/>
      <c r="AF11" s="2032"/>
      <c r="AG11" s="2032"/>
      <c r="AH11" s="2032"/>
      <c r="AI11" s="2032"/>
      <c r="AJ11" s="2032"/>
      <c r="AK11" s="2032"/>
      <c r="AL11" s="2032"/>
      <c r="AM11" s="2032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2031" t="s">
        <v>621</v>
      </c>
      <c r="B15" s="2031"/>
      <c r="C15" s="2031"/>
      <c r="D15" s="2031"/>
      <c r="E15" s="2031"/>
      <c r="F15" s="2031"/>
      <c r="G15" s="2031"/>
      <c r="H15" s="2031"/>
      <c r="I15" s="2031"/>
      <c r="J15" s="2031"/>
      <c r="K15" s="2031"/>
      <c r="L15" s="2031"/>
      <c r="M15" s="2031"/>
      <c r="N15" s="2031"/>
      <c r="O15" s="2031"/>
      <c r="P15" s="2031"/>
      <c r="Q15" s="2031"/>
      <c r="R15" s="2031"/>
      <c r="S15" s="2031"/>
      <c r="T15" s="2031"/>
      <c r="U15" s="2031"/>
      <c r="V15" s="2031"/>
      <c r="W15" s="2031"/>
      <c r="X15" s="2031"/>
      <c r="Y15" s="2031"/>
      <c r="Z15" s="2031"/>
      <c r="AA15" s="2031"/>
      <c r="AB15" s="2031"/>
      <c r="AC15" s="2031"/>
      <c r="AD15" s="2031"/>
      <c r="AE15" s="2031"/>
      <c r="AF15" s="2031"/>
      <c r="AG15" s="2031"/>
      <c r="AH15" s="2031"/>
      <c r="AI15" s="2031"/>
      <c r="AJ15" s="2031"/>
      <c r="AK15" s="2031"/>
      <c r="AL15" s="2031"/>
      <c r="AM15" s="2031"/>
      <c r="AN15" s="2031"/>
      <c r="AO15" s="2031"/>
      <c r="AP15" s="2031"/>
      <c r="AQ15" s="2031"/>
      <c r="AR15" s="2031"/>
      <c r="AS15" s="2031"/>
      <c r="AT15" s="2031"/>
      <c r="AU15" s="2031"/>
      <c r="AV15" s="2031"/>
      <c r="AW15" s="2031"/>
      <c r="AX15" s="2031"/>
      <c r="AY15" s="2031"/>
      <c r="AZ15" s="2031"/>
      <c r="BA15" s="2031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>
      <c r="A17" s="2029" t="s">
        <v>9</v>
      </c>
      <c r="B17" s="2000" t="s">
        <v>10</v>
      </c>
      <c r="C17" s="2001"/>
      <c r="D17" s="2001"/>
      <c r="E17" s="2002"/>
      <c r="F17" s="2000" t="s">
        <v>11</v>
      </c>
      <c r="G17" s="2001"/>
      <c r="H17" s="2001"/>
      <c r="I17" s="2002"/>
      <c r="J17" s="1997" t="s">
        <v>12</v>
      </c>
      <c r="K17" s="1998"/>
      <c r="L17" s="1998"/>
      <c r="M17" s="1998"/>
      <c r="N17" s="1997" t="s">
        <v>13</v>
      </c>
      <c r="O17" s="1998"/>
      <c r="P17" s="1998"/>
      <c r="Q17" s="1998"/>
      <c r="R17" s="1999"/>
      <c r="S17" s="1997" t="s">
        <v>14</v>
      </c>
      <c r="T17" s="2003"/>
      <c r="U17" s="2003"/>
      <c r="V17" s="2003"/>
      <c r="W17" s="1999"/>
      <c r="X17" s="1997" t="s">
        <v>15</v>
      </c>
      <c r="Y17" s="1998"/>
      <c r="Z17" s="1998"/>
      <c r="AA17" s="1999"/>
      <c r="AB17" s="2000" t="s">
        <v>16</v>
      </c>
      <c r="AC17" s="2001"/>
      <c r="AD17" s="2001"/>
      <c r="AE17" s="2002"/>
      <c r="AF17" s="2000" t="s">
        <v>17</v>
      </c>
      <c r="AG17" s="2001"/>
      <c r="AH17" s="2001"/>
      <c r="AI17" s="2002"/>
      <c r="AJ17" s="1997" t="s">
        <v>18</v>
      </c>
      <c r="AK17" s="2003"/>
      <c r="AL17" s="2003"/>
      <c r="AM17" s="2003"/>
      <c r="AN17" s="1999"/>
      <c r="AO17" s="1997" t="s">
        <v>19</v>
      </c>
      <c r="AP17" s="1998"/>
      <c r="AQ17" s="1998"/>
      <c r="AR17" s="1998"/>
      <c r="AS17" s="2026" t="s">
        <v>20</v>
      </c>
      <c r="AT17" s="2027"/>
      <c r="AU17" s="2027"/>
      <c r="AV17" s="2027"/>
      <c r="AW17" s="2028"/>
      <c r="AX17" s="1997" t="s">
        <v>21</v>
      </c>
      <c r="AY17" s="1998"/>
      <c r="AZ17" s="1998"/>
      <c r="BA17" s="1999"/>
    </row>
    <row r="18" spans="1:53" s="1" customFormat="1" ht="20.25" customHeight="1" thickBot="1">
      <c r="A18" s="2030"/>
      <c r="B18" s="21">
        <v>1</v>
      </c>
      <c r="C18" s="22">
        <v>2</v>
      </c>
      <c r="D18" s="22">
        <v>3</v>
      </c>
      <c r="E18" s="23">
        <v>4</v>
      </c>
      <c r="F18" s="21">
        <v>5</v>
      </c>
      <c r="G18" s="22">
        <v>6</v>
      </c>
      <c r="H18" s="22">
        <v>7</v>
      </c>
      <c r="I18" s="23">
        <v>8</v>
      </c>
      <c r="J18" s="21">
        <v>9</v>
      </c>
      <c r="K18" s="22">
        <v>10</v>
      </c>
      <c r="L18" s="22">
        <v>11</v>
      </c>
      <c r="M18" s="24">
        <v>12</v>
      </c>
      <c r="N18" s="21">
        <v>13</v>
      </c>
      <c r="O18" s="22">
        <v>14</v>
      </c>
      <c r="P18" s="22">
        <v>15</v>
      </c>
      <c r="Q18" s="22">
        <v>16</v>
      </c>
      <c r="R18" s="23">
        <v>17</v>
      </c>
      <c r="S18" s="21">
        <v>18</v>
      </c>
      <c r="T18" s="22">
        <v>19</v>
      </c>
      <c r="U18" s="22">
        <v>20</v>
      </c>
      <c r="V18" s="22">
        <v>21</v>
      </c>
      <c r="W18" s="23">
        <v>22</v>
      </c>
      <c r="X18" s="21">
        <v>23</v>
      </c>
      <c r="Y18" s="22">
        <v>24</v>
      </c>
      <c r="Z18" s="22">
        <v>25</v>
      </c>
      <c r="AA18" s="23">
        <v>26</v>
      </c>
      <c r="AB18" s="21">
        <v>27</v>
      </c>
      <c r="AC18" s="22">
        <v>28</v>
      </c>
      <c r="AD18" s="22">
        <v>29</v>
      </c>
      <c r="AE18" s="23">
        <v>30</v>
      </c>
      <c r="AF18" s="21">
        <v>31</v>
      </c>
      <c r="AG18" s="22">
        <v>32</v>
      </c>
      <c r="AH18" s="22">
        <v>33</v>
      </c>
      <c r="AI18" s="23">
        <v>34</v>
      </c>
      <c r="AJ18" s="21">
        <v>35</v>
      </c>
      <c r="AK18" s="22">
        <v>36</v>
      </c>
      <c r="AL18" s="22">
        <v>37</v>
      </c>
      <c r="AM18" s="22">
        <v>38</v>
      </c>
      <c r="AN18" s="23">
        <v>39</v>
      </c>
      <c r="AO18" s="21">
        <v>40</v>
      </c>
      <c r="AP18" s="22">
        <v>41</v>
      </c>
      <c r="AQ18" s="22">
        <v>42</v>
      </c>
      <c r="AR18" s="24">
        <v>43</v>
      </c>
      <c r="AS18" s="21">
        <v>44</v>
      </c>
      <c r="AT18" s="22">
        <v>45</v>
      </c>
      <c r="AU18" s="22">
        <v>46</v>
      </c>
      <c r="AV18" s="22">
        <v>47</v>
      </c>
      <c r="AW18" s="23">
        <v>48</v>
      </c>
      <c r="AX18" s="21">
        <v>49</v>
      </c>
      <c r="AY18" s="22">
        <v>50</v>
      </c>
      <c r="AZ18" s="22">
        <v>51</v>
      </c>
      <c r="BA18" s="23">
        <v>52</v>
      </c>
    </row>
    <row r="19" spans="1:53" ht="19.5" customHeight="1">
      <c r="A19" s="51">
        <v>1</v>
      </c>
      <c r="B19" s="25" t="s">
        <v>73</v>
      </c>
      <c r="C19" s="26" t="s">
        <v>73</v>
      </c>
      <c r="D19" s="26" t="s">
        <v>73</v>
      </c>
      <c r="E19" s="27" t="s">
        <v>73</v>
      </c>
      <c r="F19" s="25" t="s">
        <v>73</v>
      </c>
      <c r="G19" s="26" t="s">
        <v>73</v>
      </c>
      <c r="H19" s="26" t="s">
        <v>73</v>
      </c>
      <c r="I19" s="27" t="s">
        <v>73</v>
      </c>
      <c r="J19" s="25" t="s">
        <v>73</v>
      </c>
      <c r="K19" s="26" t="s">
        <v>73</v>
      </c>
      <c r="L19" s="26" t="s">
        <v>73</v>
      </c>
      <c r="M19" s="27" t="s">
        <v>73</v>
      </c>
      <c r="N19" s="25" t="s">
        <v>73</v>
      </c>
      <c r="O19" s="26" t="s">
        <v>73</v>
      </c>
      <c r="P19" s="26" t="s">
        <v>73</v>
      </c>
      <c r="Q19" s="26" t="s">
        <v>74</v>
      </c>
      <c r="R19" s="27" t="s">
        <v>74</v>
      </c>
      <c r="S19" s="25" t="s">
        <v>75</v>
      </c>
      <c r="T19" s="26" t="s">
        <v>73</v>
      </c>
      <c r="U19" s="26" t="s">
        <v>73</v>
      </c>
      <c r="V19" s="26" t="s">
        <v>73</v>
      </c>
      <c r="W19" s="27" t="s">
        <v>73</v>
      </c>
      <c r="X19" s="25" t="s">
        <v>73</v>
      </c>
      <c r="Y19" s="26" t="s">
        <v>73</v>
      </c>
      <c r="Z19" s="26" t="s">
        <v>73</v>
      </c>
      <c r="AA19" s="27" t="s">
        <v>73</v>
      </c>
      <c r="AB19" s="25" t="s">
        <v>73</v>
      </c>
      <c r="AC19" s="26" t="s">
        <v>76</v>
      </c>
      <c r="AD19" s="26" t="s">
        <v>75</v>
      </c>
      <c r="AE19" s="42" t="s">
        <v>75</v>
      </c>
      <c r="AF19" s="25" t="s">
        <v>75</v>
      </c>
      <c r="AG19" s="26" t="s">
        <v>73</v>
      </c>
      <c r="AH19" s="26" t="s">
        <v>73</v>
      </c>
      <c r="AI19" s="27" t="s">
        <v>73</v>
      </c>
      <c r="AJ19" s="26" t="s">
        <v>73</v>
      </c>
      <c r="AK19" s="26" t="s">
        <v>73</v>
      </c>
      <c r="AL19" s="26" t="s">
        <v>73</v>
      </c>
      <c r="AM19" s="26" t="s">
        <v>73</v>
      </c>
      <c r="AN19" s="27" t="s">
        <v>73</v>
      </c>
      <c r="AO19" s="45" t="s">
        <v>73</v>
      </c>
      <c r="AP19" s="26" t="s">
        <v>74</v>
      </c>
      <c r="AQ19" s="26" t="s">
        <v>74</v>
      </c>
      <c r="AR19" s="27" t="s">
        <v>74</v>
      </c>
      <c r="AS19" s="25" t="s">
        <v>75</v>
      </c>
      <c r="AT19" s="26" t="s">
        <v>75</v>
      </c>
      <c r="AU19" s="26" t="s">
        <v>75</v>
      </c>
      <c r="AV19" s="26" t="s">
        <v>75</v>
      </c>
      <c r="AW19" s="27" t="s">
        <v>75</v>
      </c>
      <c r="AX19" s="45" t="s">
        <v>75</v>
      </c>
      <c r="AY19" s="26" t="s">
        <v>75</v>
      </c>
      <c r="AZ19" s="26" t="s">
        <v>75</v>
      </c>
      <c r="BA19" s="27" t="s">
        <v>75</v>
      </c>
    </row>
    <row r="20" spans="1:53" ht="19.5" customHeight="1">
      <c r="A20" s="52">
        <v>2</v>
      </c>
      <c r="B20" s="28" t="s">
        <v>73</v>
      </c>
      <c r="C20" s="29" t="s">
        <v>73</v>
      </c>
      <c r="D20" s="29" t="s">
        <v>73</v>
      </c>
      <c r="E20" s="31" t="s">
        <v>73</v>
      </c>
      <c r="F20" s="28" t="s">
        <v>73</v>
      </c>
      <c r="G20" s="29" t="s">
        <v>73</v>
      </c>
      <c r="H20" s="29" t="s">
        <v>73</v>
      </c>
      <c r="I20" s="31" t="s">
        <v>73</v>
      </c>
      <c r="J20" s="28" t="s">
        <v>73</v>
      </c>
      <c r="K20" s="29" t="s">
        <v>73</v>
      </c>
      <c r="L20" s="29" t="s">
        <v>73</v>
      </c>
      <c r="M20" s="31" t="s">
        <v>73</v>
      </c>
      <c r="N20" s="28" t="s">
        <v>73</v>
      </c>
      <c r="O20" s="29" t="s">
        <v>73</v>
      </c>
      <c r="P20" s="29" t="s">
        <v>73</v>
      </c>
      <c r="Q20" s="29" t="s">
        <v>74</v>
      </c>
      <c r="R20" s="31" t="s">
        <v>74</v>
      </c>
      <c r="S20" s="28" t="s">
        <v>75</v>
      </c>
      <c r="T20" s="29" t="s">
        <v>73</v>
      </c>
      <c r="U20" s="29" t="s">
        <v>73</v>
      </c>
      <c r="V20" s="29" t="s">
        <v>73</v>
      </c>
      <c r="W20" s="31" t="s">
        <v>73</v>
      </c>
      <c r="X20" s="28" t="s">
        <v>73</v>
      </c>
      <c r="Y20" s="29" t="s">
        <v>73</v>
      </c>
      <c r="Z20" s="29" t="s">
        <v>73</v>
      </c>
      <c r="AA20" s="31" t="s">
        <v>73</v>
      </c>
      <c r="AB20" s="28" t="s">
        <v>73</v>
      </c>
      <c r="AC20" s="29" t="s">
        <v>76</v>
      </c>
      <c r="AD20" s="29" t="s">
        <v>77</v>
      </c>
      <c r="AE20" s="43" t="s">
        <v>77</v>
      </c>
      <c r="AF20" s="28" t="s">
        <v>77</v>
      </c>
      <c r="AG20" s="29" t="s">
        <v>73</v>
      </c>
      <c r="AH20" s="29" t="s">
        <v>73</v>
      </c>
      <c r="AI20" s="43" t="s">
        <v>73</v>
      </c>
      <c r="AJ20" s="28" t="s">
        <v>73</v>
      </c>
      <c r="AK20" s="29" t="s">
        <v>73</v>
      </c>
      <c r="AL20" s="29" t="s">
        <v>73</v>
      </c>
      <c r="AM20" s="29" t="s">
        <v>73</v>
      </c>
      <c r="AN20" s="31" t="s">
        <v>73</v>
      </c>
      <c r="AO20" s="47" t="s">
        <v>73</v>
      </c>
      <c r="AP20" s="29" t="s">
        <v>74</v>
      </c>
      <c r="AQ20" s="29" t="s">
        <v>74</v>
      </c>
      <c r="AR20" s="31" t="s">
        <v>74</v>
      </c>
      <c r="AS20" s="50" t="s">
        <v>75</v>
      </c>
      <c r="AT20" s="30" t="s">
        <v>75</v>
      </c>
      <c r="AU20" s="29" t="s">
        <v>75</v>
      </c>
      <c r="AV20" s="29" t="s">
        <v>75</v>
      </c>
      <c r="AW20" s="31" t="s">
        <v>75</v>
      </c>
      <c r="AX20" s="46" t="s">
        <v>75</v>
      </c>
      <c r="AY20" s="29" t="s">
        <v>75</v>
      </c>
      <c r="AZ20" s="29" t="s">
        <v>75</v>
      </c>
      <c r="BA20" s="31" t="s">
        <v>75</v>
      </c>
    </row>
    <row r="21" spans="1:53" ht="19.5" customHeight="1" thickBot="1">
      <c r="A21" s="52">
        <v>3</v>
      </c>
      <c r="B21" s="28" t="s">
        <v>73</v>
      </c>
      <c r="C21" s="29" t="s">
        <v>73</v>
      </c>
      <c r="D21" s="29" t="s">
        <v>73</v>
      </c>
      <c r="E21" s="31" t="s">
        <v>73</v>
      </c>
      <c r="F21" s="28" t="s">
        <v>73</v>
      </c>
      <c r="G21" s="29" t="s">
        <v>73</v>
      </c>
      <c r="H21" s="29" t="s">
        <v>73</v>
      </c>
      <c r="I21" s="31" t="s">
        <v>73</v>
      </c>
      <c r="J21" s="28" t="s">
        <v>73</v>
      </c>
      <c r="K21" s="29" t="s">
        <v>73</v>
      </c>
      <c r="L21" s="29" t="s">
        <v>73</v>
      </c>
      <c r="M21" s="31" t="s">
        <v>73</v>
      </c>
      <c r="N21" s="28" t="s">
        <v>73</v>
      </c>
      <c r="O21" s="29" t="s">
        <v>73</v>
      </c>
      <c r="P21" s="29" t="s">
        <v>73</v>
      </c>
      <c r="Q21" s="29" t="s">
        <v>74</v>
      </c>
      <c r="R21" s="31" t="s">
        <v>74</v>
      </c>
      <c r="S21" s="28" t="s">
        <v>75</v>
      </c>
      <c r="T21" s="29" t="s">
        <v>73</v>
      </c>
      <c r="U21" s="29" t="s">
        <v>73</v>
      </c>
      <c r="V21" s="29" t="s">
        <v>73</v>
      </c>
      <c r="W21" s="31" t="s">
        <v>73</v>
      </c>
      <c r="X21" s="28" t="s">
        <v>73</v>
      </c>
      <c r="Y21" s="29" t="s">
        <v>73</v>
      </c>
      <c r="Z21" s="29" t="s">
        <v>73</v>
      </c>
      <c r="AA21" s="31" t="s">
        <v>73</v>
      </c>
      <c r="AB21" s="28" t="s">
        <v>73</v>
      </c>
      <c r="AC21" s="29" t="s">
        <v>76</v>
      </c>
      <c r="AD21" s="29" t="s">
        <v>77</v>
      </c>
      <c r="AE21" s="43" t="s">
        <v>77</v>
      </c>
      <c r="AF21" s="28" t="s">
        <v>77</v>
      </c>
      <c r="AG21" s="29" t="s">
        <v>73</v>
      </c>
      <c r="AH21" s="29" t="s">
        <v>73</v>
      </c>
      <c r="AI21" s="43" t="s">
        <v>73</v>
      </c>
      <c r="AJ21" s="28" t="s">
        <v>73</v>
      </c>
      <c r="AK21" s="29" t="s">
        <v>73</v>
      </c>
      <c r="AL21" s="29" t="s">
        <v>73</v>
      </c>
      <c r="AM21" s="29" t="s">
        <v>73</v>
      </c>
      <c r="AN21" s="31" t="s">
        <v>73</v>
      </c>
      <c r="AO21" s="47" t="s">
        <v>73</v>
      </c>
      <c r="AP21" s="29" t="s">
        <v>74</v>
      </c>
      <c r="AQ21" s="29" t="s">
        <v>74</v>
      </c>
      <c r="AR21" s="31" t="s">
        <v>74</v>
      </c>
      <c r="AS21" s="360" t="s">
        <v>75</v>
      </c>
      <c r="AT21" s="361" t="s">
        <v>75</v>
      </c>
      <c r="AU21" s="361" t="s">
        <v>75</v>
      </c>
      <c r="AV21" s="361" t="s">
        <v>75</v>
      </c>
      <c r="AW21" s="362" t="s">
        <v>75</v>
      </c>
      <c r="AX21" s="363" t="s">
        <v>75</v>
      </c>
      <c r="AY21" s="361" t="s">
        <v>75</v>
      </c>
      <c r="AZ21" s="361" t="s">
        <v>75</v>
      </c>
      <c r="BA21" s="362" t="s">
        <v>75</v>
      </c>
    </row>
    <row r="22" spans="1:53" ht="19.5" customHeight="1" thickBot="1">
      <c r="A22" s="53">
        <v>4</v>
      </c>
      <c r="B22" s="33" t="s">
        <v>73</v>
      </c>
      <c r="C22" s="32" t="s">
        <v>73</v>
      </c>
      <c r="D22" s="32" t="s">
        <v>73</v>
      </c>
      <c r="E22" s="48" t="s">
        <v>73</v>
      </c>
      <c r="F22" s="33" t="s">
        <v>73</v>
      </c>
      <c r="G22" s="32" t="s">
        <v>73</v>
      </c>
      <c r="H22" s="32" t="s">
        <v>73</v>
      </c>
      <c r="I22" s="48" t="s">
        <v>73</v>
      </c>
      <c r="J22" s="33" t="s">
        <v>73</v>
      </c>
      <c r="K22" s="32" t="s">
        <v>73</v>
      </c>
      <c r="L22" s="32" t="s">
        <v>73</v>
      </c>
      <c r="M22" s="48" t="s">
        <v>73</v>
      </c>
      <c r="N22" s="33" t="s">
        <v>73</v>
      </c>
      <c r="O22" s="32" t="s">
        <v>73</v>
      </c>
      <c r="P22" s="32" t="s">
        <v>73</v>
      </c>
      <c r="Q22" s="32" t="s">
        <v>74</v>
      </c>
      <c r="R22" s="48" t="s">
        <v>74</v>
      </c>
      <c r="S22" s="33" t="s">
        <v>75</v>
      </c>
      <c r="T22" s="32" t="s">
        <v>73</v>
      </c>
      <c r="U22" s="32" t="s">
        <v>73</v>
      </c>
      <c r="V22" s="32" t="s">
        <v>73</v>
      </c>
      <c r="W22" s="48" t="s">
        <v>73</v>
      </c>
      <c r="X22" s="33" t="s">
        <v>73</v>
      </c>
      <c r="Y22" s="32" t="s">
        <v>73</v>
      </c>
      <c r="Z22" s="32" t="s">
        <v>73</v>
      </c>
      <c r="AA22" s="44" t="s">
        <v>73</v>
      </c>
      <c r="AB22" s="33" t="s">
        <v>73</v>
      </c>
      <c r="AC22" s="32" t="s">
        <v>74</v>
      </c>
      <c r="AD22" s="32" t="s">
        <v>77</v>
      </c>
      <c r="AE22" s="44" t="s">
        <v>77</v>
      </c>
      <c r="AF22" s="33" t="s">
        <v>78</v>
      </c>
      <c r="AG22" s="32" t="s">
        <v>81</v>
      </c>
      <c r="AH22" s="32" t="s">
        <v>81</v>
      </c>
      <c r="AI22" s="44" t="s">
        <v>81</v>
      </c>
      <c r="AJ22" s="33" t="s">
        <v>81</v>
      </c>
      <c r="AK22" s="32" t="s">
        <v>81</v>
      </c>
      <c r="AL22" s="32" t="s">
        <v>81</v>
      </c>
      <c r="AM22" s="32" t="s">
        <v>81</v>
      </c>
      <c r="AN22" s="48" t="s">
        <v>81</v>
      </c>
      <c r="AO22" s="49" t="s">
        <v>74</v>
      </c>
      <c r="AP22" s="32" t="s">
        <v>79</v>
      </c>
      <c r="AQ22" s="32" t="s">
        <v>79</v>
      </c>
      <c r="AR22" s="48" t="s">
        <v>80</v>
      </c>
      <c r="AS22" s="2107"/>
      <c r="AT22" s="2108"/>
      <c r="AU22" s="2108"/>
      <c r="AV22" s="2108"/>
      <c r="AW22" s="2108"/>
      <c r="AX22" s="2108"/>
      <c r="AY22" s="2108"/>
      <c r="AZ22" s="2108"/>
      <c r="BA22" s="2109"/>
    </row>
    <row r="23" spans="1:53" ht="19.5" customHeight="1">
      <c r="A23" s="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2084" t="s">
        <v>622</v>
      </c>
      <c r="B24" s="2084"/>
      <c r="C24" s="2084"/>
      <c r="D24" s="2084"/>
      <c r="E24" s="2084"/>
      <c r="F24" s="2084"/>
      <c r="G24" s="2084"/>
      <c r="H24" s="2084"/>
      <c r="I24" s="2084"/>
      <c r="J24" s="2085"/>
      <c r="K24" s="2085"/>
      <c r="L24" s="2085"/>
      <c r="M24" s="2085"/>
      <c r="N24" s="2085"/>
      <c r="O24" s="2085"/>
      <c r="P24" s="2085"/>
      <c r="Q24" s="2085"/>
      <c r="R24" s="2085"/>
      <c r="S24" s="2085"/>
      <c r="T24" s="2085"/>
      <c r="U24" s="2085"/>
      <c r="V24" s="2085"/>
      <c r="W24" s="2085"/>
      <c r="X24" s="2085"/>
      <c r="Y24" s="2085"/>
      <c r="Z24" s="2085"/>
      <c r="AA24" s="2085"/>
      <c r="AB24" s="2085"/>
      <c r="AC24" s="2085"/>
      <c r="AD24" s="2085"/>
      <c r="AE24" s="2085"/>
      <c r="AF24" s="2085"/>
      <c r="AG24" s="2085"/>
      <c r="AH24" s="2085"/>
      <c r="AI24" s="2085"/>
      <c r="AJ24" s="2085"/>
      <c r="AK24" s="2085"/>
      <c r="AL24" s="2085"/>
      <c r="AM24" s="2085"/>
      <c r="AN24" s="2085"/>
      <c r="AO24" s="2085"/>
      <c r="AP24" s="2085"/>
      <c r="AQ24" s="2085"/>
      <c r="AR24" s="2085"/>
      <c r="AS24" s="2085"/>
      <c r="AT24" s="2085"/>
      <c r="AU24" s="2085"/>
      <c r="AV24" s="37"/>
      <c r="AW24" s="37"/>
      <c r="AX24" s="37"/>
      <c r="AY24" s="37"/>
      <c r="AZ24" s="37"/>
      <c r="BA24" s="2"/>
    </row>
    <row r="25" spans="48:52" ht="15.75">
      <c r="AV25" s="37"/>
      <c r="AW25" s="37"/>
      <c r="AX25" s="37"/>
      <c r="AY25" s="37"/>
      <c r="AZ25" s="37"/>
    </row>
    <row r="26" spans="1:53" ht="21.75" customHeight="1">
      <c r="A26" s="1993" t="s">
        <v>31</v>
      </c>
      <c r="B26" s="1993"/>
      <c r="C26" s="1993"/>
      <c r="D26" s="1993"/>
      <c r="E26" s="1993"/>
      <c r="F26" s="1993"/>
      <c r="G26" s="1993"/>
      <c r="H26" s="1993"/>
      <c r="I26" s="1993"/>
      <c r="J26" s="1993"/>
      <c r="K26" s="1993"/>
      <c r="L26" s="1993"/>
      <c r="M26" s="1993"/>
      <c r="N26" s="1993"/>
      <c r="O26" s="1993"/>
      <c r="P26" s="1993"/>
      <c r="Q26" s="1993"/>
      <c r="R26" s="1993"/>
      <c r="S26" s="1993"/>
      <c r="T26" s="1993"/>
      <c r="U26" s="1993"/>
      <c r="V26" s="1993"/>
      <c r="W26" s="1993"/>
      <c r="X26" s="1993"/>
      <c r="Y26" s="1993"/>
      <c r="Z26" s="39"/>
      <c r="AA26" s="1993" t="s">
        <v>32</v>
      </c>
      <c r="AB26" s="1993"/>
      <c r="AC26" s="1993"/>
      <c r="AD26" s="1993"/>
      <c r="AE26" s="1993"/>
      <c r="AF26" s="1993"/>
      <c r="AG26" s="1993"/>
      <c r="AH26" s="1993"/>
      <c r="AI26" s="1993"/>
      <c r="AJ26" s="1993"/>
      <c r="AK26" s="1993"/>
      <c r="AL26" s="1993"/>
      <c r="AM26" s="1993"/>
      <c r="AN26" s="38"/>
      <c r="AO26" s="1993" t="s">
        <v>625</v>
      </c>
      <c r="AP26" s="1993"/>
      <c r="AQ26" s="1993"/>
      <c r="AR26" s="1993"/>
      <c r="AS26" s="1993"/>
      <c r="AT26" s="1993"/>
      <c r="AU26" s="1993"/>
      <c r="AV26" s="1993"/>
      <c r="AW26" s="1993"/>
      <c r="AX26" s="1993"/>
      <c r="AY26" s="1993"/>
      <c r="AZ26" s="1993"/>
      <c r="BA26" s="1993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2086" t="s">
        <v>9</v>
      </c>
      <c r="B28" s="2006"/>
      <c r="C28" s="2004" t="s">
        <v>22</v>
      </c>
      <c r="D28" s="2005"/>
      <c r="E28" s="2005"/>
      <c r="F28" s="2006"/>
      <c r="G28" s="2013" t="s">
        <v>72</v>
      </c>
      <c r="H28" s="2014"/>
      <c r="I28" s="2015"/>
      <c r="J28" s="2013" t="s">
        <v>23</v>
      </c>
      <c r="K28" s="2005"/>
      <c r="L28" s="2005"/>
      <c r="M28" s="2006"/>
      <c r="N28" s="2013" t="s">
        <v>495</v>
      </c>
      <c r="O28" s="2005"/>
      <c r="P28" s="2006"/>
      <c r="Q28" s="2013" t="s">
        <v>623</v>
      </c>
      <c r="R28" s="2097"/>
      <c r="S28" s="2098"/>
      <c r="T28" s="2013" t="s">
        <v>24</v>
      </c>
      <c r="U28" s="2005"/>
      <c r="V28" s="2006"/>
      <c r="W28" s="2013" t="s">
        <v>25</v>
      </c>
      <c r="X28" s="2005"/>
      <c r="Y28" s="2022"/>
      <c r="Z28" s="8"/>
      <c r="AA28" s="2043" t="s">
        <v>26</v>
      </c>
      <c r="AB28" s="2044"/>
      <c r="AC28" s="2044"/>
      <c r="AD28" s="2044"/>
      <c r="AE28" s="2044"/>
      <c r="AF28" s="2044"/>
      <c r="AG28" s="2045"/>
      <c r="AH28" s="2013" t="s">
        <v>27</v>
      </c>
      <c r="AI28" s="2014"/>
      <c r="AJ28" s="2015"/>
      <c r="AK28" s="2004" t="s">
        <v>28</v>
      </c>
      <c r="AL28" s="2052"/>
      <c r="AM28" s="2053"/>
      <c r="AN28" s="40"/>
      <c r="AO28" s="2110" t="s">
        <v>662</v>
      </c>
      <c r="AP28" s="2111"/>
      <c r="AQ28" s="2111"/>
      <c r="AR28" s="2111"/>
      <c r="AS28" s="2013" t="s">
        <v>624</v>
      </c>
      <c r="AT28" s="2148"/>
      <c r="AU28" s="2148"/>
      <c r="AV28" s="2148"/>
      <c r="AW28" s="2149"/>
      <c r="AX28" s="2066" t="s">
        <v>27</v>
      </c>
      <c r="AY28" s="2066"/>
      <c r="AZ28" s="2066"/>
      <c r="BA28" s="2067"/>
    </row>
    <row r="29" spans="1:53" ht="18.75" customHeight="1">
      <c r="A29" s="2087"/>
      <c r="B29" s="2009"/>
      <c r="C29" s="2007"/>
      <c r="D29" s="2008"/>
      <c r="E29" s="2008"/>
      <c r="F29" s="2009"/>
      <c r="G29" s="2016"/>
      <c r="H29" s="2017"/>
      <c r="I29" s="2018"/>
      <c r="J29" s="2007"/>
      <c r="K29" s="2008"/>
      <c r="L29" s="2008"/>
      <c r="M29" s="2009"/>
      <c r="N29" s="2007"/>
      <c r="O29" s="2008"/>
      <c r="P29" s="2009"/>
      <c r="Q29" s="2099"/>
      <c r="R29" s="2100"/>
      <c r="S29" s="2101"/>
      <c r="T29" s="2007"/>
      <c r="U29" s="2008"/>
      <c r="V29" s="2009"/>
      <c r="W29" s="2007"/>
      <c r="X29" s="2008"/>
      <c r="Y29" s="2023"/>
      <c r="Z29" s="8"/>
      <c r="AA29" s="2046"/>
      <c r="AB29" s="2047"/>
      <c r="AC29" s="2047"/>
      <c r="AD29" s="2047"/>
      <c r="AE29" s="2047"/>
      <c r="AF29" s="2047"/>
      <c r="AG29" s="2048"/>
      <c r="AH29" s="2016"/>
      <c r="AI29" s="2017"/>
      <c r="AJ29" s="2018"/>
      <c r="AK29" s="2054"/>
      <c r="AL29" s="2055"/>
      <c r="AM29" s="2056"/>
      <c r="AN29" s="40"/>
      <c r="AO29" s="2112"/>
      <c r="AP29" s="2113"/>
      <c r="AQ29" s="2113"/>
      <c r="AR29" s="2113"/>
      <c r="AS29" s="2150"/>
      <c r="AT29" s="2151"/>
      <c r="AU29" s="2151"/>
      <c r="AV29" s="2151"/>
      <c r="AW29" s="2152"/>
      <c r="AX29" s="2068"/>
      <c r="AY29" s="2068"/>
      <c r="AZ29" s="2068"/>
      <c r="BA29" s="2069"/>
    </row>
    <row r="30" spans="1:53" ht="63" customHeight="1" thickBot="1">
      <c r="A30" s="2088"/>
      <c r="B30" s="2012"/>
      <c r="C30" s="2010"/>
      <c r="D30" s="2011"/>
      <c r="E30" s="2011"/>
      <c r="F30" s="2012"/>
      <c r="G30" s="2019"/>
      <c r="H30" s="2020"/>
      <c r="I30" s="2021"/>
      <c r="J30" s="2010"/>
      <c r="K30" s="2011"/>
      <c r="L30" s="2011"/>
      <c r="M30" s="2012"/>
      <c r="N30" s="2010"/>
      <c r="O30" s="2011"/>
      <c r="P30" s="2012"/>
      <c r="Q30" s="2102"/>
      <c r="R30" s="2103"/>
      <c r="S30" s="2104"/>
      <c r="T30" s="2010"/>
      <c r="U30" s="2011"/>
      <c r="V30" s="2012"/>
      <c r="W30" s="2010"/>
      <c r="X30" s="2011"/>
      <c r="Y30" s="2024"/>
      <c r="Z30" s="8"/>
      <c r="AA30" s="2049"/>
      <c r="AB30" s="2050"/>
      <c r="AC30" s="2050"/>
      <c r="AD30" s="2050"/>
      <c r="AE30" s="2050"/>
      <c r="AF30" s="2050"/>
      <c r="AG30" s="2051"/>
      <c r="AH30" s="2019"/>
      <c r="AI30" s="2020"/>
      <c r="AJ30" s="2021"/>
      <c r="AK30" s="2057"/>
      <c r="AL30" s="2058"/>
      <c r="AM30" s="2059"/>
      <c r="AN30" s="40"/>
      <c r="AO30" s="2112"/>
      <c r="AP30" s="2113"/>
      <c r="AQ30" s="2113"/>
      <c r="AR30" s="2113"/>
      <c r="AS30" s="2150"/>
      <c r="AT30" s="2151"/>
      <c r="AU30" s="2151"/>
      <c r="AV30" s="2151"/>
      <c r="AW30" s="2152"/>
      <c r="AX30" s="2068"/>
      <c r="AY30" s="2068"/>
      <c r="AZ30" s="2068"/>
      <c r="BA30" s="2069"/>
    </row>
    <row r="31" spans="1:53" ht="34.5" customHeight="1" thickBot="1">
      <c r="A31" s="2161">
        <v>1</v>
      </c>
      <c r="B31" s="2162"/>
      <c r="C31" s="1994">
        <v>33</v>
      </c>
      <c r="D31" s="1995"/>
      <c r="E31" s="1995"/>
      <c r="F31" s="1996"/>
      <c r="G31" s="1994">
        <v>6</v>
      </c>
      <c r="H31" s="1995"/>
      <c r="I31" s="1996"/>
      <c r="J31" s="1994"/>
      <c r="K31" s="1995"/>
      <c r="L31" s="1995"/>
      <c r="M31" s="1996"/>
      <c r="N31" s="1994"/>
      <c r="O31" s="1995"/>
      <c r="P31" s="1996"/>
      <c r="Q31" s="2156"/>
      <c r="R31" s="2157"/>
      <c r="S31" s="2158"/>
      <c r="T31" s="1994">
        <v>13</v>
      </c>
      <c r="U31" s="2035"/>
      <c r="V31" s="2159"/>
      <c r="W31" s="1994">
        <f>C31+G31+J31+N31+Q31+T31</f>
        <v>52</v>
      </c>
      <c r="X31" s="2035"/>
      <c r="Y31" s="2036"/>
      <c r="Z31" s="8"/>
      <c r="AA31" s="2172" t="s">
        <v>82</v>
      </c>
      <c r="AB31" s="2173"/>
      <c r="AC31" s="2173"/>
      <c r="AD31" s="2173"/>
      <c r="AE31" s="2173"/>
      <c r="AF31" s="2173"/>
      <c r="AG31" s="2174"/>
      <c r="AH31" s="2060" t="s">
        <v>65</v>
      </c>
      <c r="AI31" s="2061"/>
      <c r="AJ31" s="2062"/>
      <c r="AK31" s="2007">
        <v>3</v>
      </c>
      <c r="AL31" s="2008"/>
      <c r="AM31" s="2023"/>
      <c r="AN31" s="40"/>
      <c r="AO31" s="2114"/>
      <c r="AP31" s="2115"/>
      <c r="AQ31" s="2115"/>
      <c r="AR31" s="2115"/>
      <c r="AS31" s="2153"/>
      <c r="AT31" s="2154"/>
      <c r="AU31" s="2154"/>
      <c r="AV31" s="2154"/>
      <c r="AW31" s="2155"/>
      <c r="AX31" s="2070"/>
      <c r="AY31" s="2070"/>
      <c r="AZ31" s="2070"/>
      <c r="BA31" s="2071"/>
    </row>
    <row r="32" spans="1:53" ht="41.25" customHeight="1">
      <c r="A32" s="2131">
        <v>2</v>
      </c>
      <c r="B32" s="2132"/>
      <c r="C32" s="2075">
        <v>33</v>
      </c>
      <c r="D32" s="2133"/>
      <c r="E32" s="2133"/>
      <c r="F32" s="2134"/>
      <c r="G32" s="2078">
        <v>6</v>
      </c>
      <c r="H32" s="2105"/>
      <c r="I32" s="2106"/>
      <c r="J32" s="2078">
        <v>3</v>
      </c>
      <c r="K32" s="2105"/>
      <c r="L32" s="2105"/>
      <c r="M32" s="2106"/>
      <c r="N32" s="2078"/>
      <c r="O32" s="2105"/>
      <c r="P32" s="2106"/>
      <c r="Q32" s="2160"/>
      <c r="R32" s="2073"/>
      <c r="S32" s="2074"/>
      <c r="T32" s="2078">
        <v>10</v>
      </c>
      <c r="U32" s="2079"/>
      <c r="V32" s="2080"/>
      <c r="W32" s="2075">
        <f>C32+G32+J32+N32+Q32+T32</f>
        <v>52</v>
      </c>
      <c r="X32" s="2076"/>
      <c r="Y32" s="2077"/>
      <c r="Z32" s="8"/>
      <c r="AA32" s="2175"/>
      <c r="AB32" s="2176"/>
      <c r="AC32" s="2176"/>
      <c r="AD32" s="2176"/>
      <c r="AE32" s="2176"/>
      <c r="AF32" s="2176"/>
      <c r="AG32" s="2177"/>
      <c r="AH32" s="2063"/>
      <c r="AI32" s="2064"/>
      <c r="AJ32" s="2065"/>
      <c r="AK32" s="2040"/>
      <c r="AL32" s="2041"/>
      <c r="AM32" s="2042"/>
      <c r="AN32" s="40"/>
      <c r="AO32" s="2087">
        <v>1</v>
      </c>
      <c r="AP32" s="2008"/>
      <c r="AQ32" s="2008"/>
      <c r="AR32" s="2009"/>
      <c r="AS32" s="2135" t="s">
        <v>315</v>
      </c>
      <c r="AT32" s="2135"/>
      <c r="AU32" s="2135"/>
      <c r="AV32" s="2135"/>
      <c r="AW32" s="2135"/>
      <c r="AX32" s="2116" t="s">
        <v>84</v>
      </c>
      <c r="AY32" s="2116"/>
      <c r="AZ32" s="2116"/>
      <c r="BA32" s="2117"/>
    </row>
    <row r="33" spans="1:53" ht="21.75" customHeight="1">
      <c r="A33" s="2131">
        <v>3</v>
      </c>
      <c r="B33" s="2132"/>
      <c r="C33" s="2075">
        <v>33</v>
      </c>
      <c r="D33" s="2133"/>
      <c r="E33" s="2133"/>
      <c r="F33" s="2134"/>
      <c r="G33" s="2078">
        <v>6</v>
      </c>
      <c r="H33" s="2105"/>
      <c r="I33" s="2106"/>
      <c r="J33" s="2078">
        <v>3</v>
      </c>
      <c r="K33" s="2105"/>
      <c r="L33" s="2105"/>
      <c r="M33" s="2106"/>
      <c r="N33" s="2078"/>
      <c r="O33" s="2105"/>
      <c r="P33" s="2106"/>
      <c r="Q33" s="2160"/>
      <c r="R33" s="2073"/>
      <c r="S33" s="2074"/>
      <c r="T33" s="2078">
        <v>10</v>
      </c>
      <c r="U33" s="2079"/>
      <c r="V33" s="2080"/>
      <c r="W33" s="2075">
        <f>C33+G33+J33+N33+Q33+T33</f>
        <v>52</v>
      </c>
      <c r="X33" s="2076"/>
      <c r="Y33" s="2077"/>
      <c r="Z33" s="8"/>
      <c r="AA33" s="2166" t="s">
        <v>85</v>
      </c>
      <c r="AB33" s="2167"/>
      <c r="AC33" s="2167"/>
      <c r="AD33" s="2167"/>
      <c r="AE33" s="2167"/>
      <c r="AF33" s="2167"/>
      <c r="AG33" s="2168"/>
      <c r="AH33" s="2142" t="s">
        <v>67</v>
      </c>
      <c r="AI33" s="2143"/>
      <c r="AJ33" s="2144"/>
      <c r="AK33" s="2163">
        <v>3</v>
      </c>
      <c r="AL33" s="2164"/>
      <c r="AM33" s="2165"/>
      <c r="AN33" s="40"/>
      <c r="AO33" s="2087"/>
      <c r="AP33" s="2008"/>
      <c r="AQ33" s="2008"/>
      <c r="AR33" s="2009"/>
      <c r="AS33" s="2136"/>
      <c r="AT33" s="2136"/>
      <c r="AU33" s="2136"/>
      <c r="AV33" s="2136"/>
      <c r="AW33" s="2136"/>
      <c r="AX33" s="2118"/>
      <c r="AY33" s="2118"/>
      <c r="AZ33" s="2118"/>
      <c r="BA33" s="2119"/>
    </row>
    <row r="34" spans="1:53" ht="40.5" customHeight="1">
      <c r="A34" s="2131">
        <v>4</v>
      </c>
      <c r="B34" s="2132"/>
      <c r="C34" s="2075" t="s">
        <v>292</v>
      </c>
      <c r="D34" s="2133"/>
      <c r="E34" s="2133"/>
      <c r="F34" s="2134"/>
      <c r="G34" s="2078">
        <v>4</v>
      </c>
      <c r="H34" s="2105"/>
      <c r="I34" s="2106"/>
      <c r="J34" s="2078">
        <v>3</v>
      </c>
      <c r="K34" s="2105"/>
      <c r="L34" s="2105"/>
      <c r="M34" s="2106"/>
      <c r="N34" s="2078" t="s">
        <v>314</v>
      </c>
      <c r="O34" s="2105"/>
      <c r="P34" s="2106"/>
      <c r="Q34" s="2072">
        <v>1</v>
      </c>
      <c r="R34" s="2073"/>
      <c r="S34" s="2074"/>
      <c r="T34" s="2096">
        <v>1</v>
      </c>
      <c r="U34" s="2079"/>
      <c r="V34" s="2080"/>
      <c r="W34" s="2075">
        <f>24+8+G34+J34+2+Q34+T34</f>
        <v>43</v>
      </c>
      <c r="X34" s="2076"/>
      <c r="Y34" s="2077"/>
      <c r="Z34" s="8"/>
      <c r="AA34" s="2169"/>
      <c r="AB34" s="2170"/>
      <c r="AC34" s="2170"/>
      <c r="AD34" s="2170"/>
      <c r="AE34" s="2170"/>
      <c r="AF34" s="2170"/>
      <c r="AG34" s="2171"/>
      <c r="AH34" s="2145"/>
      <c r="AI34" s="2146"/>
      <c r="AJ34" s="2147"/>
      <c r="AK34" s="2164"/>
      <c r="AL34" s="2164"/>
      <c r="AM34" s="2165"/>
      <c r="AN34" s="41"/>
      <c r="AO34" s="2087"/>
      <c r="AP34" s="2008"/>
      <c r="AQ34" s="2008"/>
      <c r="AR34" s="2009"/>
      <c r="AS34" s="2136"/>
      <c r="AT34" s="2136"/>
      <c r="AU34" s="2136"/>
      <c r="AV34" s="2136"/>
      <c r="AW34" s="2136"/>
      <c r="AX34" s="2118"/>
      <c r="AY34" s="2118"/>
      <c r="AZ34" s="2118"/>
      <c r="BA34" s="2119"/>
    </row>
    <row r="35" spans="1:53" ht="39.75" customHeight="1" thickBot="1">
      <c r="A35" s="2122" t="s">
        <v>1</v>
      </c>
      <c r="B35" s="2123"/>
      <c r="C35" s="2124" t="s">
        <v>293</v>
      </c>
      <c r="D35" s="2125"/>
      <c r="E35" s="2125"/>
      <c r="F35" s="2126"/>
      <c r="G35" s="2092">
        <f>SUM(G31:I34)</f>
        <v>22</v>
      </c>
      <c r="H35" s="2127"/>
      <c r="I35" s="2123"/>
      <c r="J35" s="2128">
        <f>SUM(J31:J34)</f>
        <v>9</v>
      </c>
      <c r="K35" s="2129"/>
      <c r="L35" s="2129"/>
      <c r="M35" s="2130"/>
      <c r="N35" s="2128" t="s">
        <v>314</v>
      </c>
      <c r="O35" s="2129"/>
      <c r="P35" s="2130"/>
      <c r="Q35" s="2089">
        <f>SUM(Q31:S34)</f>
        <v>1</v>
      </c>
      <c r="R35" s="2090"/>
      <c r="S35" s="2091"/>
      <c r="T35" s="2092">
        <f>SUM(T31:V34)</f>
        <v>34</v>
      </c>
      <c r="U35" s="2093"/>
      <c r="V35" s="2094"/>
      <c r="W35" s="2092">
        <f>SUM(W31:Y34)</f>
        <v>199</v>
      </c>
      <c r="X35" s="2093"/>
      <c r="Y35" s="2095"/>
      <c r="Z35" s="8"/>
      <c r="AA35" s="2138" t="s">
        <v>83</v>
      </c>
      <c r="AB35" s="2139"/>
      <c r="AC35" s="2139"/>
      <c r="AD35" s="2139"/>
      <c r="AE35" s="2139"/>
      <c r="AF35" s="2139"/>
      <c r="AG35" s="2140"/>
      <c r="AH35" s="2124" t="s">
        <v>84</v>
      </c>
      <c r="AI35" s="2090"/>
      <c r="AJ35" s="2091"/>
      <c r="AK35" s="2124">
        <v>3</v>
      </c>
      <c r="AL35" s="2125"/>
      <c r="AM35" s="2141"/>
      <c r="AN35" s="9"/>
      <c r="AO35" s="2088"/>
      <c r="AP35" s="2011"/>
      <c r="AQ35" s="2011"/>
      <c r="AR35" s="2012"/>
      <c r="AS35" s="2137"/>
      <c r="AT35" s="2137"/>
      <c r="AU35" s="2137"/>
      <c r="AV35" s="2137"/>
      <c r="AW35" s="2137"/>
      <c r="AX35" s="2120"/>
      <c r="AY35" s="2120"/>
      <c r="AZ35" s="2120"/>
      <c r="BA35" s="2121"/>
    </row>
    <row r="37" spans="1:25" ht="20.25">
      <c r="A37" s="1985" t="s">
        <v>316</v>
      </c>
      <c r="B37" s="1985"/>
      <c r="C37" s="1985"/>
      <c r="D37" s="1985"/>
      <c r="E37" s="1985"/>
      <c r="F37" s="1985"/>
      <c r="G37" s="1985"/>
      <c r="H37" s="1985"/>
      <c r="I37" s="1985"/>
      <c r="J37" s="1985"/>
      <c r="K37" s="1985"/>
      <c r="L37" s="1985"/>
      <c r="M37" s="1985"/>
      <c r="N37" s="1985"/>
      <c r="O37" s="1985"/>
      <c r="P37" s="1985"/>
      <c r="Q37" s="1985"/>
      <c r="R37" s="1985"/>
      <c r="S37" s="1985"/>
      <c r="T37" s="1985"/>
      <c r="U37" s="1985"/>
      <c r="V37" s="1985"/>
      <c r="W37" s="1985"/>
      <c r="X37" s="1985"/>
      <c r="Y37" s="1985"/>
    </row>
    <row r="38" spans="1:25" ht="20.25">
      <c r="A38" s="1985"/>
      <c r="B38" s="1985"/>
      <c r="C38" s="1985"/>
      <c r="D38" s="1985"/>
      <c r="E38" s="1985"/>
      <c r="F38" s="1985"/>
      <c r="G38" s="1985"/>
      <c r="H38" s="1985"/>
      <c r="I38" s="1985"/>
      <c r="J38" s="1985"/>
      <c r="K38" s="1985"/>
      <c r="L38" s="1985"/>
      <c r="M38" s="1985"/>
      <c r="N38" s="1985"/>
      <c r="O38" s="1985"/>
      <c r="P38" s="1985"/>
      <c r="Q38" s="1985"/>
      <c r="R38" s="1985"/>
      <c r="S38" s="1985"/>
      <c r="T38" s="1985"/>
      <c r="U38" s="1985"/>
      <c r="V38" s="1985"/>
      <c r="W38" s="1985"/>
      <c r="X38" s="1985"/>
      <c r="Y38" s="1985"/>
    </row>
  </sheetData>
  <sheetProtection/>
  <mergeCells count="105"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AO32:AR35"/>
    <mergeCell ref="AS32:AW35"/>
    <mergeCell ref="AH35:AJ35"/>
    <mergeCell ref="AA35:AG35"/>
    <mergeCell ref="AK35:AM35"/>
    <mergeCell ref="AH33:AJ34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6.5742187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5" width="4.57421875" style="127" customWidth="1"/>
    <col min="16" max="16" width="4.28125" style="127" customWidth="1"/>
    <col min="17" max="17" width="4.57421875" style="127" customWidth="1"/>
    <col min="18" max="18" width="4.421875" style="127" customWidth="1"/>
    <col min="19" max="19" width="5.140625" style="127" customWidth="1"/>
    <col min="20" max="20" width="4.421875" style="127" customWidth="1"/>
    <col min="21" max="22" width="4.7109375" style="127" customWidth="1"/>
    <col min="23" max="24" width="4.5742187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70" t="s">
        <v>496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</row>
    <row r="2" spans="1:25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</row>
    <row r="3" spans="1:25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</row>
    <row r="4" spans="1:25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</row>
    <row r="5" spans="1:25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</row>
    <row r="7" spans="1:25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670">
        <v>15</v>
      </c>
      <c r="O7" s="611">
        <v>9</v>
      </c>
      <c r="P7" s="671">
        <v>9</v>
      </c>
      <c r="Q7" s="670">
        <v>15</v>
      </c>
      <c r="R7" s="611">
        <v>9</v>
      </c>
      <c r="S7" s="671">
        <v>9</v>
      </c>
      <c r="T7" s="670">
        <v>15</v>
      </c>
      <c r="U7" s="611">
        <v>9</v>
      </c>
      <c r="V7" s="671">
        <v>9</v>
      </c>
      <c r="W7" s="670">
        <v>15</v>
      </c>
      <c r="X7" s="672">
        <v>9</v>
      </c>
      <c r="Y7" s="370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s="54" customFormat="1" ht="16.5" thickBot="1">
      <c r="A9" s="2261" t="s">
        <v>47</v>
      </c>
      <c r="B9" s="2262"/>
      <c r="C9" s="2262"/>
      <c r="D9" s="2262"/>
      <c r="E9" s="2262"/>
      <c r="F9" s="2262"/>
      <c r="G9" s="2262"/>
      <c r="H9" s="2262"/>
      <c r="I9" s="2262"/>
      <c r="J9" s="2262"/>
      <c r="K9" s="2262"/>
      <c r="L9" s="2262"/>
      <c r="M9" s="2262"/>
      <c r="N9" s="2262"/>
      <c r="O9" s="2262"/>
      <c r="P9" s="2262"/>
      <c r="Q9" s="2262"/>
      <c r="R9" s="2262"/>
      <c r="S9" s="2262"/>
      <c r="T9" s="2262"/>
      <c r="U9" s="2262"/>
      <c r="V9" s="2262"/>
      <c r="W9" s="2262"/>
      <c r="X9" s="2262"/>
      <c r="Y9" s="2263"/>
    </row>
    <row r="10" spans="1:25" s="54" customFormat="1" ht="16.5" thickBot="1">
      <c r="A10" s="2210" t="s">
        <v>48</v>
      </c>
      <c r="B10" s="2211"/>
      <c r="C10" s="2211"/>
      <c r="D10" s="2211"/>
      <c r="E10" s="2211"/>
      <c r="F10" s="2211"/>
      <c r="G10" s="2211"/>
      <c r="H10" s="2211"/>
      <c r="I10" s="2211"/>
      <c r="J10" s="2211"/>
      <c r="K10" s="2211"/>
      <c r="L10" s="2211"/>
      <c r="M10" s="2211"/>
      <c r="N10" s="2211"/>
      <c r="O10" s="2211"/>
      <c r="P10" s="2211"/>
      <c r="Q10" s="2211"/>
      <c r="R10" s="2211"/>
      <c r="S10" s="2211"/>
      <c r="T10" s="2211"/>
      <c r="U10" s="2211"/>
      <c r="V10" s="2211"/>
      <c r="W10" s="2211"/>
      <c r="X10" s="2211"/>
      <c r="Y10" s="2212"/>
    </row>
    <row r="11" spans="1:25" s="57" customFormat="1" ht="15.75">
      <c r="A11" s="246" t="s">
        <v>91</v>
      </c>
      <c r="B11" s="248" t="s">
        <v>116</v>
      </c>
      <c r="C11" s="254"/>
      <c r="D11" s="255"/>
      <c r="E11" s="256"/>
      <c r="F11" s="257"/>
      <c r="G11" s="65">
        <f>G12+G13+G14+G15+G16</f>
        <v>6.5</v>
      </c>
      <c r="H11" s="66">
        <f>H12+H13+H14+H15+H16</f>
        <v>195</v>
      </c>
      <c r="I11" s="216">
        <f>I12+I13+I14+I15+I16</f>
        <v>82</v>
      </c>
      <c r="J11" s="260"/>
      <c r="K11" s="260"/>
      <c r="L11" s="217">
        <f>L12+L13+L14+L15+L16</f>
        <v>82</v>
      </c>
      <c r="M11" s="121">
        <f>M12+M13+M14+M15+M16</f>
        <v>113</v>
      </c>
      <c r="N11" s="261"/>
      <c r="O11" s="262"/>
      <c r="P11" s="263"/>
      <c r="Q11" s="254"/>
      <c r="R11" s="262"/>
      <c r="S11" s="263"/>
      <c r="T11" s="254"/>
      <c r="U11" s="262"/>
      <c r="V11" s="263"/>
      <c r="W11" s="254"/>
      <c r="X11" s="264"/>
      <c r="Y11" s="214"/>
    </row>
    <row r="12" spans="1:25" s="57" customFormat="1" ht="15.75">
      <c r="A12" s="244" t="s">
        <v>92</v>
      </c>
      <c r="B12" s="249" t="s">
        <v>116</v>
      </c>
      <c r="C12" s="50"/>
      <c r="D12" s="373">
        <v>1</v>
      </c>
      <c r="E12" s="265"/>
      <c r="F12" s="266"/>
      <c r="G12" s="258">
        <v>2</v>
      </c>
      <c r="H12" s="259">
        <f>G12*30</f>
        <v>60</v>
      </c>
      <c r="I12" s="267">
        <f>J12+K12+L12</f>
        <v>30</v>
      </c>
      <c r="J12" s="268"/>
      <c r="K12" s="268"/>
      <c r="L12" s="268">
        <v>30</v>
      </c>
      <c r="M12" s="269">
        <f>H12-I12</f>
        <v>30</v>
      </c>
      <c r="N12" s="46">
        <v>2</v>
      </c>
      <c r="O12" s="270"/>
      <c r="P12" s="271"/>
      <c r="Q12" s="50"/>
      <c r="R12" s="270"/>
      <c r="S12" s="271"/>
      <c r="T12" s="50"/>
      <c r="U12" s="270"/>
      <c r="V12" s="271"/>
      <c r="W12" s="50"/>
      <c r="X12" s="272"/>
      <c r="Y12" s="211"/>
    </row>
    <row r="13" spans="1:25" s="57" customFormat="1" ht="15" customHeight="1">
      <c r="A13" s="244" t="s">
        <v>93</v>
      </c>
      <c r="B13" s="250" t="s">
        <v>116</v>
      </c>
      <c r="C13" s="60"/>
      <c r="D13" s="273"/>
      <c r="E13" s="274"/>
      <c r="F13" s="275"/>
      <c r="G13" s="276">
        <v>1.5</v>
      </c>
      <c r="H13" s="59">
        <f>G13*30</f>
        <v>45</v>
      </c>
      <c r="I13" s="60">
        <f>J13+K13+L13</f>
        <v>18</v>
      </c>
      <c r="J13" s="61"/>
      <c r="K13" s="61"/>
      <c r="L13" s="61">
        <v>18</v>
      </c>
      <c r="M13" s="107">
        <f>H13-I13</f>
        <v>27</v>
      </c>
      <c r="N13" s="104"/>
      <c r="O13" s="178">
        <v>2</v>
      </c>
      <c r="P13" s="107"/>
      <c r="Q13" s="60"/>
      <c r="R13" s="178"/>
      <c r="S13" s="107"/>
      <c r="T13" s="60"/>
      <c r="U13" s="178"/>
      <c r="V13" s="107"/>
      <c r="W13" s="60"/>
      <c r="X13" s="364"/>
      <c r="Y13" s="211"/>
    </row>
    <row r="14" spans="1:25" s="57" customFormat="1" ht="15.75" customHeight="1">
      <c r="A14" s="244" t="s">
        <v>94</v>
      </c>
      <c r="B14" s="250" t="s">
        <v>116</v>
      </c>
      <c r="C14" s="60" t="s">
        <v>63</v>
      </c>
      <c r="D14" s="273"/>
      <c r="E14" s="274"/>
      <c r="F14" s="275"/>
      <c r="G14" s="276">
        <v>1.5</v>
      </c>
      <c r="H14" s="59">
        <f>G14*30</f>
        <v>45</v>
      </c>
      <c r="I14" s="60">
        <f>J14+K14+L14</f>
        <v>18</v>
      </c>
      <c r="J14" s="61"/>
      <c r="K14" s="61"/>
      <c r="L14" s="61">
        <v>18</v>
      </c>
      <c r="M14" s="107">
        <f>H14-I14</f>
        <v>27</v>
      </c>
      <c r="N14" s="104"/>
      <c r="O14" s="178"/>
      <c r="P14" s="107">
        <v>2</v>
      </c>
      <c r="Q14" s="60"/>
      <c r="R14" s="178"/>
      <c r="S14" s="107"/>
      <c r="T14" s="60"/>
      <c r="U14" s="178"/>
      <c r="V14" s="107"/>
      <c r="W14" s="60"/>
      <c r="X14" s="364"/>
      <c r="Y14" s="211"/>
    </row>
    <row r="15" spans="1:25" s="57" customFormat="1" ht="15.75">
      <c r="A15" s="244"/>
      <c r="B15" s="250"/>
      <c r="C15" s="60"/>
      <c r="D15" s="61"/>
      <c r="E15" s="200"/>
      <c r="F15" s="277"/>
      <c r="G15" s="276"/>
      <c r="H15" s="59"/>
      <c r="I15" s="60"/>
      <c r="J15" s="61"/>
      <c r="K15" s="61"/>
      <c r="L15" s="61"/>
      <c r="M15" s="107"/>
      <c r="N15" s="104"/>
      <c r="O15" s="178"/>
      <c r="P15" s="275"/>
      <c r="Q15" s="60"/>
      <c r="R15" s="178"/>
      <c r="S15" s="107"/>
      <c r="T15" s="60"/>
      <c r="U15" s="178"/>
      <c r="V15" s="107"/>
      <c r="W15" s="60"/>
      <c r="X15" s="200"/>
      <c r="Y15" s="211"/>
    </row>
    <row r="16" spans="1:25" s="57" customFormat="1" ht="18" customHeight="1">
      <c r="A16" s="244" t="s">
        <v>96</v>
      </c>
      <c r="B16" s="250" t="s">
        <v>116</v>
      </c>
      <c r="C16" s="60"/>
      <c r="D16" s="61" t="s">
        <v>84</v>
      </c>
      <c r="E16" s="200"/>
      <c r="F16" s="277"/>
      <c r="G16" s="276">
        <v>1.5</v>
      </c>
      <c r="H16" s="59">
        <f>G16*30</f>
        <v>45</v>
      </c>
      <c r="I16" s="60">
        <f>J16+K16+L16</f>
        <v>16</v>
      </c>
      <c r="J16" s="61"/>
      <c r="K16" s="61"/>
      <c r="L16" s="61">
        <v>16</v>
      </c>
      <c r="M16" s="107">
        <f>H16-I16</f>
        <v>29</v>
      </c>
      <c r="N16" s="104"/>
      <c r="O16" s="178"/>
      <c r="P16" s="275"/>
      <c r="Q16" s="60"/>
      <c r="R16" s="178"/>
      <c r="S16" s="107"/>
      <c r="T16" s="60"/>
      <c r="U16" s="178"/>
      <c r="V16" s="107"/>
      <c r="W16" s="60"/>
      <c r="X16" s="200"/>
      <c r="Y16" s="211">
        <v>2</v>
      </c>
    </row>
    <row r="17" spans="1:25" s="132" customFormat="1" ht="15.75">
      <c r="A17" s="244" t="s">
        <v>97</v>
      </c>
      <c r="B17" s="250" t="s">
        <v>117</v>
      </c>
      <c r="C17" s="60">
        <v>1</v>
      </c>
      <c r="D17" s="61"/>
      <c r="E17" s="200"/>
      <c r="F17" s="277"/>
      <c r="G17" s="757">
        <v>4</v>
      </c>
      <c r="H17" s="69">
        <f>G17*30</f>
        <v>120</v>
      </c>
      <c r="I17" s="58">
        <f>J17+K17+L17</f>
        <v>45</v>
      </c>
      <c r="J17" s="130">
        <v>30</v>
      </c>
      <c r="K17" s="61"/>
      <c r="L17" s="130">
        <v>15</v>
      </c>
      <c r="M17" s="72">
        <f>H17-I17</f>
        <v>75</v>
      </c>
      <c r="N17" s="104">
        <v>3</v>
      </c>
      <c r="O17" s="178"/>
      <c r="P17" s="109"/>
      <c r="Q17" s="60"/>
      <c r="R17" s="178"/>
      <c r="S17" s="107"/>
      <c r="T17" s="60"/>
      <c r="U17" s="178"/>
      <c r="V17" s="107"/>
      <c r="W17" s="60"/>
      <c r="X17" s="200"/>
      <c r="Y17" s="211"/>
    </row>
    <row r="18" spans="1:25" s="57" customFormat="1" ht="15.75">
      <c r="A18" s="244" t="s">
        <v>98</v>
      </c>
      <c r="B18" s="251" t="s">
        <v>118</v>
      </c>
      <c r="C18" s="278"/>
      <c r="D18" s="61" t="s">
        <v>65</v>
      </c>
      <c r="E18" s="200"/>
      <c r="F18" s="107"/>
      <c r="G18" s="758">
        <v>3</v>
      </c>
      <c r="H18" s="69">
        <f>G18*30</f>
        <v>90</v>
      </c>
      <c r="I18" s="58">
        <f>J18+K18+L18</f>
        <v>30</v>
      </c>
      <c r="J18" s="130">
        <v>20</v>
      </c>
      <c r="K18" s="61"/>
      <c r="L18" s="130">
        <v>10</v>
      </c>
      <c r="M18" s="72">
        <f>H18-I18</f>
        <v>60</v>
      </c>
      <c r="N18" s="104"/>
      <c r="O18" s="178"/>
      <c r="P18" s="107"/>
      <c r="Q18" s="60"/>
      <c r="R18" s="178"/>
      <c r="S18" s="107">
        <v>3</v>
      </c>
      <c r="T18" s="60"/>
      <c r="U18" s="178"/>
      <c r="V18" s="107"/>
      <c r="W18" s="60"/>
      <c r="X18" s="200"/>
      <c r="Y18" s="211"/>
    </row>
    <row r="19" spans="1:25" s="57" customFormat="1" ht="31.5" customHeight="1">
      <c r="A19" s="245" t="s">
        <v>99</v>
      </c>
      <c r="B19" s="251" t="s">
        <v>119</v>
      </c>
      <c r="C19" s="278">
        <v>3</v>
      </c>
      <c r="D19" s="61"/>
      <c r="E19" s="61"/>
      <c r="F19" s="107"/>
      <c r="G19" s="73">
        <v>3</v>
      </c>
      <c r="H19" s="69">
        <f>G19*30</f>
        <v>90</v>
      </c>
      <c r="I19" s="58">
        <f>J19+K19+L19</f>
        <v>30</v>
      </c>
      <c r="J19" s="61"/>
      <c r="K19" s="61"/>
      <c r="L19" s="130">
        <v>30</v>
      </c>
      <c r="M19" s="72">
        <f>H19-I19</f>
        <v>60</v>
      </c>
      <c r="N19" s="104"/>
      <c r="O19" s="178"/>
      <c r="P19" s="107"/>
      <c r="Q19" s="60">
        <v>2</v>
      </c>
      <c r="R19" s="178"/>
      <c r="S19" s="107"/>
      <c r="T19" s="60"/>
      <c r="U19" s="178"/>
      <c r="V19" s="107"/>
      <c r="W19" s="60"/>
      <c r="X19" s="200"/>
      <c r="Y19" s="211"/>
    </row>
    <row r="20" spans="1:25" s="57" customFormat="1" ht="15.75">
      <c r="A20" s="245" t="s">
        <v>100</v>
      </c>
      <c r="B20" s="251" t="s">
        <v>120</v>
      </c>
      <c r="C20" s="278">
        <v>3</v>
      </c>
      <c r="D20" s="61"/>
      <c r="E20" s="61"/>
      <c r="F20" s="107"/>
      <c r="G20" s="759">
        <v>4</v>
      </c>
      <c r="H20" s="69">
        <f>G20*30</f>
        <v>120</v>
      </c>
      <c r="I20" s="58">
        <f>J20+K20+L20</f>
        <v>45</v>
      </c>
      <c r="J20" s="130">
        <v>30</v>
      </c>
      <c r="K20" s="61"/>
      <c r="L20" s="130">
        <v>15</v>
      </c>
      <c r="M20" s="72">
        <f>H20-I20</f>
        <v>75</v>
      </c>
      <c r="N20" s="104"/>
      <c r="O20" s="178"/>
      <c r="P20" s="107"/>
      <c r="Q20" s="60">
        <v>3</v>
      </c>
      <c r="R20" s="178"/>
      <c r="S20" s="107"/>
      <c r="T20" s="60"/>
      <c r="U20" s="178"/>
      <c r="V20" s="107"/>
      <c r="W20" s="60"/>
      <c r="X20" s="200"/>
      <c r="Y20" s="211"/>
    </row>
    <row r="21" spans="1:25" s="835" customFormat="1" ht="15.75">
      <c r="A21" s="744" t="s">
        <v>101</v>
      </c>
      <c r="B21" s="824" t="s">
        <v>121</v>
      </c>
      <c r="C21" s="825"/>
      <c r="D21" s="752"/>
      <c r="E21" s="752"/>
      <c r="F21" s="753"/>
      <c r="G21" s="826">
        <f>G22+G23+G24+G25+G26+G27+G28</f>
        <v>0</v>
      </c>
      <c r="H21" s="827">
        <f>H22+H23+H24+H25+H26+H27+H28</f>
        <v>0</v>
      </c>
      <c r="I21" s="828">
        <f>I22+I23+I24+I25+I26+I27+I28</f>
        <v>0</v>
      </c>
      <c r="J21" s="829">
        <f>J22+J23+J24+J25+J26+J27+J28</f>
        <v>0</v>
      </c>
      <c r="K21" s="752"/>
      <c r="L21" s="829">
        <f>L22+L23+L24+L25+L26+L27+L28</f>
        <v>0</v>
      </c>
      <c r="M21" s="830">
        <f>M22+M23+M24+M25+M26+M27+M28</f>
        <v>0</v>
      </c>
      <c r="N21" s="831"/>
      <c r="O21" s="832"/>
      <c r="P21" s="753"/>
      <c r="Q21" s="751"/>
      <c r="R21" s="832"/>
      <c r="S21" s="753"/>
      <c r="T21" s="751"/>
      <c r="U21" s="832"/>
      <c r="V21" s="753"/>
      <c r="W21" s="751"/>
      <c r="X21" s="833"/>
      <c r="Y21" s="834"/>
    </row>
    <row r="22" spans="1:25" s="835" customFormat="1" ht="15.75">
      <c r="A22" s="744" t="s">
        <v>102</v>
      </c>
      <c r="B22" s="745" t="s">
        <v>121</v>
      </c>
      <c r="C22" s="746"/>
      <c r="D22" s="747" t="s">
        <v>551</v>
      </c>
      <c r="E22" s="747"/>
      <c r="F22" s="748"/>
      <c r="G22" s="749"/>
      <c r="H22" s="750"/>
      <c r="I22" s="751"/>
      <c r="J22" s="752"/>
      <c r="K22" s="752"/>
      <c r="L22" s="752"/>
      <c r="M22" s="753"/>
      <c r="N22" s="754" t="s">
        <v>281</v>
      </c>
      <c r="O22" s="755"/>
      <c r="P22" s="748"/>
      <c r="Q22" s="754"/>
      <c r="R22" s="755"/>
      <c r="S22" s="748"/>
      <c r="T22" s="754"/>
      <c r="U22" s="755"/>
      <c r="V22" s="748"/>
      <c r="W22" s="754"/>
      <c r="X22" s="836"/>
      <c r="Y22" s="834"/>
    </row>
    <row r="23" spans="1:25" s="835" customFormat="1" ht="15.75">
      <c r="A23" s="744" t="s">
        <v>103</v>
      </c>
      <c r="B23" s="745" t="s">
        <v>121</v>
      </c>
      <c r="C23" s="746"/>
      <c r="D23" s="747"/>
      <c r="E23" s="747"/>
      <c r="F23" s="748"/>
      <c r="G23" s="749"/>
      <c r="H23" s="750"/>
      <c r="I23" s="754"/>
      <c r="J23" s="747"/>
      <c r="K23" s="747"/>
      <c r="L23" s="747"/>
      <c r="M23" s="748"/>
      <c r="N23" s="756"/>
      <c r="O23" s="754" t="s">
        <v>281</v>
      </c>
      <c r="P23" s="748"/>
      <c r="Q23" s="754"/>
      <c r="R23" s="755"/>
      <c r="S23" s="748"/>
      <c r="T23" s="754"/>
      <c r="U23" s="755"/>
      <c r="V23" s="748"/>
      <c r="W23" s="754"/>
      <c r="X23" s="836"/>
      <c r="Y23" s="837"/>
    </row>
    <row r="24" spans="1:25" s="835" customFormat="1" ht="15.75">
      <c r="A24" s="744" t="s">
        <v>104</v>
      </c>
      <c r="B24" s="745" t="s">
        <v>121</v>
      </c>
      <c r="C24" s="746"/>
      <c r="D24" s="747" t="s">
        <v>552</v>
      </c>
      <c r="E24" s="747"/>
      <c r="F24" s="748"/>
      <c r="G24" s="749"/>
      <c r="H24" s="750"/>
      <c r="I24" s="754"/>
      <c r="J24" s="747"/>
      <c r="K24" s="747"/>
      <c r="L24" s="747"/>
      <c r="M24" s="748"/>
      <c r="N24" s="756"/>
      <c r="O24" s="755"/>
      <c r="P24" s="754" t="s">
        <v>281</v>
      </c>
      <c r="Q24" s="754"/>
      <c r="R24" s="755"/>
      <c r="S24" s="748"/>
      <c r="T24" s="754"/>
      <c r="U24" s="755"/>
      <c r="V24" s="748"/>
      <c r="W24" s="754"/>
      <c r="X24" s="836"/>
      <c r="Y24" s="837"/>
    </row>
    <row r="25" spans="1:25" s="835" customFormat="1" ht="15.75">
      <c r="A25" s="744" t="s">
        <v>105</v>
      </c>
      <c r="B25" s="745" t="s">
        <v>121</v>
      </c>
      <c r="C25" s="746"/>
      <c r="D25" s="747" t="s">
        <v>553</v>
      </c>
      <c r="E25" s="747"/>
      <c r="F25" s="748"/>
      <c r="G25" s="749"/>
      <c r="H25" s="750"/>
      <c r="I25" s="754"/>
      <c r="J25" s="747"/>
      <c r="K25" s="747"/>
      <c r="L25" s="747"/>
      <c r="M25" s="748"/>
      <c r="N25" s="756"/>
      <c r="O25" s="755"/>
      <c r="P25" s="748"/>
      <c r="Q25" s="754" t="s">
        <v>281</v>
      </c>
      <c r="R25" s="755"/>
      <c r="S25" s="748"/>
      <c r="T25" s="754"/>
      <c r="U25" s="755"/>
      <c r="V25" s="748"/>
      <c r="W25" s="754"/>
      <c r="X25" s="836"/>
      <c r="Y25" s="837"/>
    </row>
    <row r="26" spans="1:25" s="835" customFormat="1" ht="15.75">
      <c r="A26" s="744" t="s">
        <v>106</v>
      </c>
      <c r="B26" s="745" t="s">
        <v>121</v>
      </c>
      <c r="C26" s="746"/>
      <c r="D26" s="747"/>
      <c r="E26" s="747"/>
      <c r="F26" s="748"/>
      <c r="G26" s="749"/>
      <c r="H26" s="750"/>
      <c r="I26" s="754"/>
      <c r="J26" s="747"/>
      <c r="K26" s="747"/>
      <c r="L26" s="747"/>
      <c r="M26" s="748"/>
      <c r="N26" s="756"/>
      <c r="O26" s="755"/>
      <c r="P26" s="748"/>
      <c r="Q26" s="754"/>
      <c r="R26" s="754" t="s">
        <v>281</v>
      </c>
      <c r="S26" s="748"/>
      <c r="T26" s="754"/>
      <c r="U26" s="755"/>
      <c r="V26" s="748"/>
      <c r="W26" s="754"/>
      <c r="X26" s="836"/>
      <c r="Y26" s="837"/>
    </row>
    <row r="27" spans="1:25" s="835" customFormat="1" ht="15.75">
      <c r="A27" s="744" t="s">
        <v>107</v>
      </c>
      <c r="B27" s="745" t="s">
        <v>121</v>
      </c>
      <c r="C27" s="746"/>
      <c r="D27" s="747" t="s">
        <v>554</v>
      </c>
      <c r="E27" s="747"/>
      <c r="F27" s="748"/>
      <c r="G27" s="749"/>
      <c r="H27" s="750"/>
      <c r="I27" s="754"/>
      <c r="J27" s="747"/>
      <c r="K27" s="747"/>
      <c r="L27" s="747"/>
      <c r="M27" s="748"/>
      <c r="N27" s="756"/>
      <c r="O27" s="755"/>
      <c r="P27" s="748"/>
      <c r="Q27" s="754"/>
      <c r="R27" s="755"/>
      <c r="S27" s="754" t="s">
        <v>281</v>
      </c>
      <c r="T27" s="754"/>
      <c r="U27" s="755"/>
      <c r="V27" s="748"/>
      <c r="W27" s="754"/>
      <c r="X27" s="836"/>
      <c r="Y27" s="837"/>
    </row>
    <row r="28" spans="1:25" s="835" customFormat="1" ht="47.25">
      <c r="A28" s="744" t="s">
        <v>108</v>
      </c>
      <c r="B28" s="745" t="s">
        <v>121</v>
      </c>
      <c r="C28" s="746"/>
      <c r="D28" s="747" t="s">
        <v>279</v>
      </c>
      <c r="E28" s="747"/>
      <c r="F28" s="748"/>
      <c r="G28" s="749"/>
      <c r="H28" s="750"/>
      <c r="I28" s="754"/>
      <c r="J28" s="747"/>
      <c r="K28" s="747"/>
      <c r="L28" s="747"/>
      <c r="M28" s="748"/>
      <c r="N28" s="756"/>
      <c r="O28" s="755"/>
      <c r="P28" s="748"/>
      <c r="Q28" s="754"/>
      <c r="R28" s="755"/>
      <c r="S28" s="748"/>
      <c r="T28" s="754" t="s">
        <v>281</v>
      </c>
      <c r="U28" s="755" t="s">
        <v>281</v>
      </c>
      <c r="V28" s="748" t="s">
        <v>281</v>
      </c>
      <c r="W28" s="754" t="s">
        <v>281</v>
      </c>
      <c r="X28" s="836" t="s">
        <v>281</v>
      </c>
      <c r="Y28" s="837"/>
    </row>
    <row r="29" spans="1:25" s="57" customFormat="1" ht="31.5">
      <c r="A29" s="245" t="s">
        <v>109</v>
      </c>
      <c r="B29" s="252" t="s">
        <v>122</v>
      </c>
      <c r="C29" s="279">
        <v>5</v>
      </c>
      <c r="D29" s="280"/>
      <c r="E29" s="280"/>
      <c r="F29" s="281"/>
      <c r="G29" s="73">
        <v>4</v>
      </c>
      <c r="H29" s="135">
        <f>G29*30</f>
        <v>120</v>
      </c>
      <c r="I29" s="247">
        <f>J29+K29+L29</f>
        <v>60</v>
      </c>
      <c r="J29" s="133">
        <v>30</v>
      </c>
      <c r="K29" s="133">
        <v>15</v>
      </c>
      <c r="L29" s="133">
        <v>15</v>
      </c>
      <c r="M29" s="134">
        <f>H29-I29</f>
        <v>60</v>
      </c>
      <c r="N29" s="283"/>
      <c r="O29" s="284"/>
      <c r="P29" s="281"/>
      <c r="Q29" s="285"/>
      <c r="R29" s="284"/>
      <c r="S29" s="281"/>
      <c r="T29" s="285">
        <v>4</v>
      </c>
      <c r="U29" s="284"/>
      <c r="V29" s="281"/>
      <c r="W29" s="285"/>
      <c r="X29" s="286"/>
      <c r="Y29" s="235"/>
    </row>
    <row r="30" spans="1:25" s="57" customFormat="1" ht="15.75">
      <c r="A30" s="245" t="s">
        <v>110</v>
      </c>
      <c r="B30" s="252" t="s">
        <v>123</v>
      </c>
      <c r="C30" s="279"/>
      <c r="D30" s="280"/>
      <c r="E30" s="280"/>
      <c r="F30" s="281"/>
      <c r="G30" s="73">
        <f>G31+G32+G33+G34</f>
        <v>18</v>
      </c>
      <c r="H30" s="135">
        <f>H31+H32+H33+H34</f>
        <v>540</v>
      </c>
      <c r="I30" s="247">
        <f>I31+I32+I33+I34</f>
        <v>258</v>
      </c>
      <c r="J30" s="133">
        <f>J31+J32+J33+J34</f>
        <v>129</v>
      </c>
      <c r="K30" s="280"/>
      <c r="L30" s="133">
        <f>L31+L32+L33+L34</f>
        <v>129</v>
      </c>
      <c r="M30" s="134">
        <f>M31+M32+M33+M34</f>
        <v>282</v>
      </c>
      <c r="N30" s="283"/>
      <c r="O30" s="284"/>
      <c r="P30" s="281"/>
      <c r="Q30" s="285"/>
      <c r="R30" s="284"/>
      <c r="S30" s="281"/>
      <c r="T30" s="285"/>
      <c r="U30" s="284"/>
      <c r="V30" s="281"/>
      <c r="W30" s="285"/>
      <c r="X30" s="286"/>
      <c r="Y30" s="235"/>
    </row>
    <row r="31" spans="1:25" s="57" customFormat="1" ht="15.75">
      <c r="A31" s="245" t="s">
        <v>111</v>
      </c>
      <c r="B31" s="252" t="s">
        <v>123</v>
      </c>
      <c r="C31" s="279"/>
      <c r="D31" s="280">
        <v>1</v>
      </c>
      <c r="E31" s="280"/>
      <c r="F31" s="281"/>
      <c r="G31" s="760">
        <v>6.5</v>
      </c>
      <c r="H31" s="282">
        <f aca="true" t="shared" si="0" ref="H31:H36">G31*30</f>
        <v>195</v>
      </c>
      <c r="I31" s="285">
        <f aca="true" t="shared" si="1" ref="I31:I36">J31+K31+L31</f>
        <v>90</v>
      </c>
      <c r="J31" s="280">
        <v>45</v>
      </c>
      <c r="K31" s="280"/>
      <c r="L31" s="280">
        <v>45</v>
      </c>
      <c r="M31" s="281">
        <f aca="true" t="shared" si="2" ref="M31:M36">H31-I31</f>
        <v>105</v>
      </c>
      <c r="N31" s="283">
        <v>6</v>
      </c>
      <c r="O31" s="284"/>
      <c r="P31" s="281"/>
      <c r="Q31" s="285"/>
      <c r="R31" s="284"/>
      <c r="S31" s="281"/>
      <c r="T31" s="285"/>
      <c r="U31" s="284"/>
      <c r="V31" s="281"/>
      <c r="W31" s="285"/>
      <c r="X31" s="286"/>
      <c r="Y31" s="235"/>
    </row>
    <row r="32" spans="1:25" s="57" customFormat="1" ht="15.75">
      <c r="A32" s="245" t="s">
        <v>112</v>
      </c>
      <c r="B32" s="252" t="s">
        <v>123</v>
      </c>
      <c r="C32" s="279" t="s">
        <v>62</v>
      </c>
      <c r="D32" s="280"/>
      <c r="E32" s="280"/>
      <c r="F32" s="281"/>
      <c r="G32" s="74">
        <v>3.5</v>
      </c>
      <c r="H32" s="282">
        <f t="shared" si="0"/>
        <v>105</v>
      </c>
      <c r="I32" s="285">
        <f t="shared" si="1"/>
        <v>54</v>
      </c>
      <c r="J32" s="280">
        <v>27</v>
      </c>
      <c r="K32" s="280"/>
      <c r="L32" s="280">
        <v>27</v>
      </c>
      <c r="M32" s="281">
        <f t="shared" si="2"/>
        <v>51</v>
      </c>
      <c r="N32" s="283"/>
      <c r="O32" s="284">
        <v>6</v>
      </c>
      <c r="P32" s="281"/>
      <c r="Q32" s="285"/>
      <c r="R32" s="284"/>
      <c r="S32" s="281"/>
      <c r="T32" s="285"/>
      <c r="U32" s="284"/>
      <c r="V32" s="281"/>
      <c r="W32" s="285"/>
      <c r="X32" s="286"/>
      <c r="Y32" s="235"/>
    </row>
    <row r="33" spans="1:25" s="57" customFormat="1" ht="15.75">
      <c r="A33" s="245" t="s">
        <v>113</v>
      </c>
      <c r="B33" s="252" t="s">
        <v>123</v>
      </c>
      <c r="C33" s="279"/>
      <c r="D33" s="280" t="s">
        <v>63</v>
      </c>
      <c r="E33" s="280"/>
      <c r="F33" s="281"/>
      <c r="G33" s="74">
        <v>3.5</v>
      </c>
      <c r="H33" s="282">
        <f t="shared" si="0"/>
        <v>105</v>
      </c>
      <c r="I33" s="285">
        <f t="shared" si="1"/>
        <v>54</v>
      </c>
      <c r="J33" s="280">
        <v>27</v>
      </c>
      <c r="K33" s="280"/>
      <c r="L33" s="280">
        <v>27</v>
      </c>
      <c r="M33" s="281">
        <f t="shared" si="2"/>
        <v>51</v>
      </c>
      <c r="N33" s="283"/>
      <c r="O33" s="284"/>
      <c r="P33" s="281">
        <v>6</v>
      </c>
      <c r="Q33" s="285"/>
      <c r="R33" s="284"/>
      <c r="S33" s="281"/>
      <c r="T33" s="285"/>
      <c r="U33" s="284"/>
      <c r="V33" s="281"/>
      <c r="W33" s="285"/>
      <c r="X33" s="286"/>
      <c r="Y33" s="235"/>
    </row>
    <row r="34" spans="1:25" s="57" customFormat="1" ht="15.75">
      <c r="A34" s="245" t="s">
        <v>114</v>
      </c>
      <c r="B34" s="252" t="s">
        <v>123</v>
      </c>
      <c r="C34" s="279">
        <v>3</v>
      </c>
      <c r="D34" s="280"/>
      <c r="E34" s="280"/>
      <c r="F34" s="281"/>
      <c r="G34" s="760">
        <v>4.5</v>
      </c>
      <c r="H34" s="282">
        <f t="shared" si="0"/>
        <v>135</v>
      </c>
      <c r="I34" s="285">
        <f t="shared" si="1"/>
        <v>60</v>
      </c>
      <c r="J34" s="280">
        <v>30</v>
      </c>
      <c r="K34" s="280"/>
      <c r="L34" s="280">
        <v>30</v>
      </c>
      <c r="M34" s="281">
        <f t="shared" si="2"/>
        <v>75</v>
      </c>
      <c r="N34" s="283"/>
      <c r="O34" s="284"/>
      <c r="P34" s="281"/>
      <c r="Q34" s="285">
        <v>4</v>
      </c>
      <c r="R34" s="284"/>
      <c r="S34" s="281"/>
      <c r="T34" s="285"/>
      <c r="U34" s="284"/>
      <c r="V34" s="281"/>
      <c r="W34" s="285"/>
      <c r="X34" s="286"/>
      <c r="Y34" s="235"/>
    </row>
    <row r="35" spans="1:25" s="57" customFormat="1" ht="15.75">
      <c r="A35" s="245" t="s">
        <v>115</v>
      </c>
      <c r="B35" s="252" t="s">
        <v>124</v>
      </c>
      <c r="C35" s="279"/>
      <c r="D35" s="280">
        <v>1</v>
      </c>
      <c r="E35" s="280"/>
      <c r="F35" s="281"/>
      <c r="G35" s="759">
        <v>3</v>
      </c>
      <c r="H35" s="135">
        <f t="shared" si="0"/>
        <v>90</v>
      </c>
      <c r="I35" s="247">
        <f t="shared" si="1"/>
        <v>30</v>
      </c>
      <c r="J35" s="133">
        <v>15</v>
      </c>
      <c r="K35" s="280"/>
      <c r="L35" s="133">
        <v>15</v>
      </c>
      <c r="M35" s="134">
        <f t="shared" si="2"/>
        <v>60</v>
      </c>
      <c r="N35" s="283">
        <v>2</v>
      </c>
      <c r="O35" s="284"/>
      <c r="P35" s="281"/>
      <c r="Q35" s="285"/>
      <c r="R35" s="284"/>
      <c r="S35" s="281"/>
      <c r="T35" s="285"/>
      <c r="U35" s="284"/>
      <c r="V35" s="281"/>
      <c r="W35" s="285"/>
      <c r="X35" s="286"/>
      <c r="Y35" s="235"/>
    </row>
    <row r="36" spans="1:25" s="57" customFormat="1" ht="15.75">
      <c r="A36" s="244" t="s">
        <v>125</v>
      </c>
      <c r="B36" s="251" t="s">
        <v>131</v>
      </c>
      <c r="C36" s="278" t="s">
        <v>66</v>
      </c>
      <c r="D36" s="61"/>
      <c r="E36" s="61"/>
      <c r="F36" s="107"/>
      <c r="G36" s="68">
        <v>3</v>
      </c>
      <c r="H36" s="69">
        <f t="shared" si="0"/>
        <v>90</v>
      </c>
      <c r="I36" s="58">
        <f t="shared" si="1"/>
        <v>45</v>
      </c>
      <c r="J36" s="130">
        <v>27</v>
      </c>
      <c r="K36" s="130">
        <v>9</v>
      </c>
      <c r="L36" s="130">
        <v>9</v>
      </c>
      <c r="M36" s="72">
        <f t="shared" si="2"/>
        <v>45</v>
      </c>
      <c r="N36" s="104"/>
      <c r="O36" s="178"/>
      <c r="P36" s="107"/>
      <c r="Q36" s="60"/>
      <c r="R36" s="178"/>
      <c r="S36" s="107"/>
      <c r="T36" s="60"/>
      <c r="U36" s="178">
        <v>5</v>
      </c>
      <c r="V36" s="107"/>
      <c r="W36" s="60"/>
      <c r="X36" s="200"/>
      <c r="Y36" s="211"/>
    </row>
    <row r="37" spans="1:25" s="57" customFormat="1" ht="15.75">
      <c r="A37" s="245" t="s">
        <v>126</v>
      </c>
      <c r="B37" s="252" t="s">
        <v>132</v>
      </c>
      <c r="C37" s="279"/>
      <c r="D37" s="280"/>
      <c r="E37" s="280"/>
      <c r="F37" s="281"/>
      <c r="G37" s="73">
        <f aca="true" t="shared" si="3" ref="G37:M37">G38+G39+G40</f>
        <v>7.5</v>
      </c>
      <c r="H37" s="135">
        <f t="shared" si="3"/>
        <v>225</v>
      </c>
      <c r="I37" s="247">
        <f t="shared" si="3"/>
        <v>126</v>
      </c>
      <c r="J37" s="133">
        <f t="shared" si="3"/>
        <v>60</v>
      </c>
      <c r="K37" s="133">
        <f t="shared" si="3"/>
        <v>15</v>
      </c>
      <c r="L37" s="133">
        <f t="shared" si="3"/>
        <v>51</v>
      </c>
      <c r="M37" s="134">
        <f t="shared" si="3"/>
        <v>99</v>
      </c>
      <c r="N37" s="283"/>
      <c r="O37" s="284"/>
      <c r="P37" s="281"/>
      <c r="Q37" s="285"/>
      <c r="R37" s="284"/>
      <c r="S37" s="281"/>
      <c r="T37" s="285"/>
      <c r="U37" s="284"/>
      <c r="V37" s="281"/>
      <c r="W37" s="285"/>
      <c r="X37" s="286"/>
      <c r="Y37" s="235"/>
    </row>
    <row r="38" spans="1:25" s="57" customFormat="1" ht="15.75">
      <c r="A38" s="245" t="s">
        <v>127</v>
      </c>
      <c r="B38" s="252" t="s">
        <v>132</v>
      </c>
      <c r="C38" s="279">
        <v>5</v>
      </c>
      <c r="D38" s="280"/>
      <c r="E38" s="280"/>
      <c r="F38" s="281"/>
      <c r="G38" s="74">
        <v>5.5</v>
      </c>
      <c r="H38" s="282">
        <f>G38*30</f>
        <v>165</v>
      </c>
      <c r="I38" s="285">
        <f>J38+K38+L38</f>
        <v>90</v>
      </c>
      <c r="J38" s="280">
        <v>60</v>
      </c>
      <c r="K38" s="280">
        <v>15</v>
      </c>
      <c r="L38" s="280">
        <v>15</v>
      </c>
      <c r="M38" s="281">
        <f>H38-I38</f>
        <v>75</v>
      </c>
      <c r="N38" s="283"/>
      <c r="O38" s="284"/>
      <c r="P38" s="281"/>
      <c r="Q38" s="285"/>
      <c r="R38" s="284"/>
      <c r="S38" s="281"/>
      <c r="T38" s="285">
        <v>6</v>
      </c>
      <c r="U38" s="284"/>
      <c r="V38" s="281"/>
      <c r="W38" s="285"/>
      <c r="X38" s="286"/>
      <c r="Y38" s="235"/>
    </row>
    <row r="39" spans="1:25" s="57" customFormat="1" ht="15.75">
      <c r="A39" s="245" t="s">
        <v>128</v>
      </c>
      <c r="B39" s="252" t="s">
        <v>133</v>
      </c>
      <c r="C39" s="279"/>
      <c r="D39" s="280"/>
      <c r="E39" s="280"/>
      <c r="F39" s="281"/>
      <c r="G39" s="74">
        <v>1</v>
      </c>
      <c r="H39" s="282">
        <f>G39*30</f>
        <v>30</v>
      </c>
      <c r="I39" s="285">
        <f>J39+K39+L39</f>
        <v>18</v>
      </c>
      <c r="J39" s="280"/>
      <c r="K39" s="280"/>
      <c r="L39" s="280">
        <v>18</v>
      </c>
      <c r="M39" s="281">
        <f>H39-I39</f>
        <v>12</v>
      </c>
      <c r="N39" s="283"/>
      <c r="O39" s="284"/>
      <c r="P39" s="281"/>
      <c r="Q39" s="285"/>
      <c r="R39" s="284"/>
      <c r="S39" s="281"/>
      <c r="T39" s="285"/>
      <c r="U39" s="284">
        <v>2</v>
      </c>
      <c r="V39" s="281"/>
      <c r="W39" s="285"/>
      <c r="X39" s="286"/>
      <c r="Y39" s="235"/>
    </row>
    <row r="40" spans="1:25" s="57" customFormat="1" ht="15.75">
      <c r="A40" s="245" t="s">
        <v>129</v>
      </c>
      <c r="B40" s="252" t="s">
        <v>133</v>
      </c>
      <c r="C40" s="279"/>
      <c r="D40" s="280"/>
      <c r="E40" s="280" t="s">
        <v>67</v>
      </c>
      <c r="F40" s="281"/>
      <c r="G40" s="74">
        <v>1</v>
      </c>
      <c r="H40" s="282">
        <f>G40*30</f>
        <v>30</v>
      </c>
      <c r="I40" s="285">
        <f>J40+K40+L40</f>
        <v>18</v>
      </c>
      <c r="J40" s="280"/>
      <c r="K40" s="280"/>
      <c r="L40" s="280">
        <v>18</v>
      </c>
      <c r="M40" s="281">
        <f>H40-I40</f>
        <v>12</v>
      </c>
      <c r="N40" s="283"/>
      <c r="O40" s="284"/>
      <c r="P40" s="281"/>
      <c r="Q40" s="285"/>
      <c r="R40" s="284"/>
      <c r="S40" s="281"/>
      <c r="T40" s="285"/>
      <c r="U40" s="284"/>
      <c r="V40" s="281">
        <v>2</v>
      </c>
      <c r="W40" s="285"/>
      <c r="X40" s="286"/>
      <c r="Y40" s="235"/>
    </row>
    <row r="41" spans="1:25" s="57" customFormat="1" ht="15.75">
      <c r="A41" s="245" t="s">
        <v>130</v>
      </c>
      <c r="B41" s="252" t="s">
        <v>134</v>
      </c>
      <c r="C41" s="279"/>
      <c r="D41" s="280" t="s">
        <v>64</v>
      </c>
      <c r="E41" s="280"/>
      <c r="F41" s="281"/>
      <c r="G41" s="759">
        <v>3</v>
      </c>
      <c r="H41" s="135">
        <f>G41*30</f>
        <v>90</v>
      </c>
      <c r="I41" s="247">
        <f>J41+K41+L41</f>
        <v>30</v>
      </c>
      <c r="J41" s="133">
        <v>20</v>
      </c>
      <c r="K41" s="133"/>
      <c r="L41" s="133">
        <v>10</v>
      </c>
      <c r="M41" s="134">
        <f>H41-I41</f>
        <v>60</v>
      </c>
      <c r="N41" s="283"/>
      <c r="O41" s="284"/>
      <c r="P41" s="281"/>
      <c r="Q41" s="285"/>
      <c r="R41" s="284">
        <v>3</v>
      </c>
      <c r="S41" s="281"/>
      <c r="T41" s="285"/>
      <c r="U41" s="284"/>
      <c r="V41" s="281"/>
      <c r="W41" s="285"/>
      <c r="X41" s="286"/>
      <c r="Y41" s="235"/>
    </row>
    <row r="42" spans="1:25" s="57" customFormat="1" ht="31.5">
      <c r="A42" s="245" t="s">
        <v>136</v>
      </c>
      <c r="B42" s="252" t="s">
        <v>135</v>
      </c>
      <c r="C42" s="279"/>
      <c r="D42" s="280"/>
      <c r="E42" s="280"/>
      <c r="F42" s="281"/>
      <c r="G42" s="73">
        <f aca="true" t="shared" si="4" ref="G42:M42">G43+G44</f>
        <v>7</v>
      </c>
      <c r="H42" s="135">
        <f t="shared" si="4"/>
        <v>210</v>
      </c>
      <c r="I42" s="247">
        <f t="shared" si="4"/>
        <v>105</v>
      </c>
      <c r="J42" s="133">
        <f t="shared" si="4"/>
        <v>57</v>
      </c>
      <c r="K42" s="133">
        <f t="shared" si="4"/>
        <v>33</v>
      </c>
      <c r="L42" s="133">
        <f t="shared" si="4"/>
        <v>15</v>
      </c>
      <c r="M42" s="134">
        <f t="shared" si="4"/>
        <v>105</v>
      </c>
      <c r="N42" s="283"/>
      <c r="O42" s="284"/>
      <c r="P42" s="281"/>
      <c r="Q42" s="285"/>
      <c r="R42" s="284"/>
      <c r="S42" s="281"/>
      <c r="T42" s="285"/>
      <c r="U42" s="284"/>
      <c r="V42" s="281"/>
      <c r="W42" s="285"/>
      <c r="X42" s="286"/>
      <c r="Y42" s="235"/>
    </row>
    <row r="43" spans="1:25" s="57" customFormat="1" ht="31.5">
      <c r="A43" s="245" t="s">
        <v>137</v>
      </c>
      <c r="B43" s="252" t="s">
        <v>135</v>
      </c>
      <c r="C43" s="279"/>
      <c r="D43" s="280">
        <v>5</v>
      </c>
      <c r="E43" s="280"/>
      <c r="F43" s="281"/>
      <c r="G43" s="74">
        <v>4</v>
      </c>
      <c r="H43" s="282">
        <f>G43*30</f>
        <v>120</v>
      </c>
      <c r="I43" s="285">
        <f>J43+K43+L43</f>
        <v>60</v>
      </c>
      <c r="J43" s="280">
        <v>30</v>
      </c>
      <c r="K43" s="280">
        <v>15</v>
      </c>
      <c r="L43" s="280">
        <v>15</v>
      </c>
      <c r="M43" s="281">
        <f>H43-I43</f>
        <v>60</v>
      </c>
      <c r="N43" s="283"/>
      <c r="O43" s="284"/>
      <c r="P43" s="281"/>
      <c r="Q43" s="285"/>
      <c r="R43" s="284"/>
      <c r="S43" s="281"/>
      <c r="T43" s="285">
        <v>4</v>
      </c>
      <c r="U43" s="284"/>
      <c r="V43" s="281"/>
      <c r="W43" s="285"/>
      <c r="X43" s="286"/>
      <c r="Y43" s="235"/>
    </row>
    <row r="44" spans="1:25" s="57" customFormat="1" ht="31.5">
      <c r="A44" s="245" t="s">
        <v>138</v>
      </c>
      <c r="B44" s="252" t="s">
        <v>135</v>
      </c>
      <c r="C44" s="279" t="s">
        <v>66</v>
      </c>
      <c r="D44" s="280"/>
      <c r="E44" s="280"/>
      <c r="F44" s="281"/>
      <c r="G44" s="74">
        <v>3</v>
      </c>
      <c r="H44" s="282">
        <f>G44*30</f>
        <v>90</v>
      </c>
      <c r="I44" s="285">
        <f>J44+K44+L44</f>
        <v>45</v>
      </c>
      <c r="J44" s="280">
        <v>27</v>
      </c>
      <c r="K44" s="280">
        <v>18</v>
      </c>
      <c r="L44" s="280"/>
      <c r="M44" s="281">
        <f>H44-I44</f>
        <v>45</v>
      </c>
      <c r="N44" s="283"/>
      <c r="O44" s="284"/>
      <c r="P44" s="281"/>
      <c r="Q44" s="285"/>
      <c r="R44" s="284"/>
      <c r="S44" s="281"/>
      <c r="T44" s="285"/>
      <c r="U44" s="284">
        <v>5</v>
      </c>
      <c r="V44" s="281"/>
      <c r="W44" s="285"/>
      <c r="X44" s="286"/>
      <c r="Y44" s="235"/>
    </row>
    <row r="45" spans="1:25" s="57" customFormat="1" ht="15.75">
      <c r="A45" s="245" t="s">
        <v>139</v>
      </c>
      <c r="B45" s="252" t="s">
        <v>171</v>
      </c>
      <c r="C45" s="279"/>
      <c r="D45" s="280"/>
      <c r="E45" s="280"/>
      <c r="F45" s="281"/>
      <c r="G45" s="73">
        <f>G46+G47+G48</f>
        <v>7.5</v>
      </c>
      <c r="H45" s="135">
        <f>H46+H47+H48</f>
        <v>225</v>
      </c>
      <c r="I45" s="247">
        <f>I46+I47+I48</f>
        <v>99</v>
      </c>
      <c r="J45" s="133">
        <f>J46+J47+J48</f>
        <v>33</v>
      </c>
      <c r="K45" s="133">
        <f>K46+K47+K48</f>
        <v>66</v>
      </c>
      <c r="L45" s="280"/>
      <c r="M45" s="134">
        <f>M46+M47+M48</f>
        <v>126</v>
      </c>
      <c r="N45" s="283"/>
      <c r="O45" s="284"/>
      <c r="P45" s="281"/>
      <c r="Q45" s="285"/>
      <c r="R45" s="284"/>
      <c r="S45" s="281"/>
      <c r="T45" s="285"/>
      <c r="U45" s="284"/>
      <c r="V45" s="281"/>
      <c r="W45" s="285"/>
      <c r="X45" s="286"/>
      <c r="Y45" s="235"/>
    </row>
    <row r="46" spans="1:25" s="57" customFormat="1" ht="15.75">
      <c r="A46" s="245" t="s">
        <v>140</v>
      </c>
      <c r="B46" s="252" t="s">
        <v>171</v>
      </c>
      <c r="C46" s="279"/>
      <c r="D46" s="280">
        <v>1</v>
      </c>
      <c r="E46" s="280"/>
      <c r="F46" s="281"/>
      <c r="G46" s="760">
        <v>4</v>
      </c>
      <c r="H46" s="282">
        <f>G46*30</f>
        <v>120</v>
      </c>
      <c r="I46" s="285">
        <f>J46+K46+L46</f>
        <v>45</v>
      </c>
      <c r="J46" s="280">
        <v>15</v>
      </c>
      <c r="K46" s="280">
        <v>30</v>
      </c>
      <c r="L46" s="280"/>
      <c r="M46" s="281">
        <f>H46-I46</f>
        <v>75</v>
      </c>
      <c r="N46" s="283">
        <v>3</v>
      </c>
      <c r="O46" s="284"/>
      <c r="P46" s="281"/>
      <c r="Q46" s="285"/>
      <c r="R46" s="284"/>
      <c r="S46" s="281"/>
      <c r="T46" s="285"/>
      <c r="U46" s="284"/>
      <c r="V46" s="281"/>
      <c r="W46" s="285"/>
      <c r="X46" s="286"/>
      <c r="Y46" s="235"/>
    </row>
    <row r="47" spans="1:25" s="57" customFormat="1" ht="15.75">
      <c r="A47" s="245" t="s">
        <v>141</v>
      </c>
      <c r="B47" s="252" t="s">
        <v>171</v>
      </c>
      <c r="C47" s="279"/>
      <c r="D47" s="280"/>
      <c r="E47" s="280"/>
      <c r="F47" s="281"/>
      <c r="G47" s="74">
        <v>1.5</v>
      </c>
      <c r="H47" s="282">
        <f>G47*30</f>
        <v>45</v>
      </c>
      <c r="I47" s="285">
        <f>J47+K47+L47</f>
        <v>27</v>
      </c>
      <c r="J47" s="280">
        <v>9</v>
      </c>
      <c r="K47" s="280">
        <v>18</v>
      </c>
      <c r="L47" s="280"/>
      <c r="M47" s="281">
        <f>H47-I47</f>
        <v>18</v>
      </c>
      <c r="N47" s="283"/>
      <c r="O47" s="284">
        <v>3</v>
      </c>
      <c r="P47" s="281"/>
      <c r="Q47" s="285"/>
      <c r="R47" s="284"/>
      <c r="S47" s="281"/>
      <c r="T47" s="285"/>
      <c r="U47" s="284"/>
      <c r="V47" s="281"/>
      <c r="W47" s="285"/>
      <c r="X47" s="286"/>
      <c r="Y47" s="235"/>
    </row>
    <row r="48" spans="1:25" s="57" customFormat="1" ht="15.75">
      <c r="A48" s="245" t="s">
        <v>142</v>
      </c>
      <c r="B48" s="252" t="s">
        <v>171</v>
      </c>
      <c r="C48" s="279" t="s">
        <v>63</v>
      </c>
      <c r="D48" s="280"/>
      <c r="E48" s="280"/>
      <c r="F48" s="281"/>
      <c r="G48" s="74">
        <v>2</v>
      </c>
      <c r="H48" s="282">
        <f>G48*30</f>
        <v>60</v>
      </c>
      <c r="I48" s="285">
        <f>J48+K48+L48</f>
        <v>27</v>
      </c>
      <c r="J48" s="280">
        <v>9</v>
      </c>
      <c r="K48" s="280">
        <v>18</v>
      </c>
      <c r="L48" s="280"/>
      <c r="M48" s="281">
        <f>H48-I48</f>
        <v>33</v>
      </c>
      <c r="N48" s="283"/>
      <c r="O48" s="284"/>
      <c r="P48" s="281">
        <v>3</v>
      </c>
      <c r="Q48" s="285"/>
      <c r="R48" s="284"/>
      <c r="S48" s="281"/>
      <c r="T48" s="285"/>
      <c r="U48" s="284"/>
      <c r="V48" s="281"/>
      <c r="W48" s="285"/>
      <c r="X48" s="286"/>
      <c r="Y48" s="235"/>
    </row>
    <row r="49" spans="1:25" s="57" customFormat="1" ht="15.75">
      <c r="A49" s="245" t="s">
        <v>143</v>
      </c>
      <c r="B49" s="252" t="s">
        <v>172</v>
      </c>
      <c r="C49" s="279" t="s">
        <v>65</v>
      </c>
      <c r="D49" s="280"/>
      <c r="E49" s="280"/>
      <c r="F49" s="281"/>
      <c r="G49" s="73">
        <v>3</v>
      </c>
      <c r="H49" s="135">
        <f>G49*30</f>
        <v>90</v>
      </c>
      <c r="I49" s="247">
        <f>J49+K49+L49</f>
        <v>54</v>
      </c>
      <c r="J49" s="133">
        <v>36</v>
      </c>
      <c r="K49" s="133">
        <v>18</v>
      </c>
      <c r="L49" s="280"/>
      <c r="M49" s="134">
        <f>H49-I49</f>
        <v>36</v>
      </c>
      <c r="N49" s="283"/>
      <c r="O49" s="284"/>
      <c r="P49" s="281"/>
      <c r="Q49" s="285"/>
      <c r="R49" s="284"/>
      <c r="S49" s="281">
        <v>6</v>
      </c>
      <c r="T49" s="285"/>
      <c r="U49" s="284"/>
      <c r="V49" s="281"/>
      <c r="W49" s="285"/>
      <c r="X49" s="286"/>
      <c r="Y49" s="235"/>
    </row>
    <row r="50" spans="1:25" s="57" customFormat="1" ht="15.75">
      <c r="A50" s="245" t="s">
        <v>144</v>
      </c>
      <c r="B50" s="252" t="s">
        <v>173</v>
      </c>
      <c r="C50" s="279"/>
      <c r="D50" s="280" t="s">
        <v>84</v>
      </c>
      <c r="E50" s="280"/>
      <c r="F50" s="281"/>
      <c r="G50" s="73">
        <v>3</v>
      </c>
      <c r="H50" s="135">
        <f>G50*30</f>
        <v>90</v>
      </c>
      <c r="I50" s="247">
        <f>J50+K50+L50</f>
        <v>30</v>
      </c>
      <c r="J50" s="133">
        <v>20</v>
      </c>
      <c r="K50" s="133"/>
      <c r="L50" s="133">
        <v>10</v>
      </c>
      <c r="M50" s="134">
        <f>H50-I50</f>
        <v>60</v>
      </c>
      <c r="N50" s="283"/>
      <c r="O50" s="284"/>
      <c r="P50" s="281"/>
      <c r="Q50" s="285"/>
      <c r="R50" s="284"/>
      <c r="S50" s="281"/>
      <c r="T50" s="285"/>
      <c r="U50" s="284"/>
      <c r="V50" s="281"/>
      <c r="W50" s="285"/>
      <c r="X50" s="286"/>
      <c r="Y50" s="532">
        <v>3</v>
      </c>
    </row>
    <row r="51" spans="1:25" s="57" customFormat="1" ht="31.5">
      <c r="A51" s="245" t="s">
        <v>145</v>
      </c>
      <c r="B51" s="252" t="s">
        <v>174</v>
      </c>
      <c r="C51" s="279"/>
      <c r="D51" s="280"/>
      <c r="E51" s="280"/>
      <c r="F51" s="281"/>
      <c r="G51" s="73">
        <f>G52+G53+G54</f>
        <v>10</v>
      </c>
      <c r="H51" s="135">
        <f>H52+H53+H54</f>
        <v>300</v>
      </c>
      <c r="I51" s="247">
        <f>I52+I53+I54</f>
        <v>123</v>
      </c>
      <c r="J51" s="133">
        <f>J52+J53+J54</f>
        <v>30</v>
      </c>
      <c r="K51" s="280"/>
      <c r="L51" s="133">
        <f>L52+L53+L54</f>
        <v>93</v>
      </c>
      <c r="M51" s="134">
        <f>M52+M53+M54</f>
        <v>177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235"/>
    </row>
    <row r="52" spans="1:25" s="57" customFormat="1" ht="31.5">
      <c r="A52" s="245" t="s">
        <v>146</v>
      </c>
      <c r="B52" s="252" t="s">
        <v>174</v>
      </c>
      <c r="C52" s="279">
        <v>1</v>
      </c>
      <c r="D52" s="280"/>
      <c r="E52" s="280"/>
      <c r="F52" s="281"/>
      <c r="G52" s="760">
        <v>5</v>
      </c>
      <c r="H52" s="282">
        <f>G52*30</f>
        <v>150</v>
      </c>
      <c r="I52" s="285">
        <f>J52+K52+L52</f>
        <v>60</v>
      </c>
      <c r="J52" s="280">
        <v>30</v>
      </c>
      <c r="K52" s="280"/>
      <c r="L52" s="280">
        <v>30</v>
      </c>
      <c r="M52" s="281">
        <f>H52-I52</f>
        <v>90</v>
      </c>
      <c r="N52" s="283">
        <v>4</v>
      </c>
      <c r="O52" s="284"/>
      <c r="P52" s="281"/>
      <c r="Q52" s="285"/>
      <c r="R52" s="284"/>
      <c r="S52" s="281"/>
      <c r="T52" s="285"/>
      <c r="U52" s="284"/>
      <c r="V52" s="281"/>
      <c r="W52" s="285"/>
      <c r="X52" s="286"/>
      <c r="Y52" s="235"/>
    </row>
    <row r="53" spans="1:25" s="57" customFormat="1" ht="31.5">
      <c r="A53" s="245" t="s">
        <v>147</v>
      </c>
      <c r="B53" s="252" t="s">
        <v>174</v>
      </c>
      <c r="C53" s="279"/>
      <c r="D53" s="280" t="s">
        <v>280</v>
      </c>
      <c r="E53" s="280"/>
      <c r="F53" s="281"/>
      <c r="G53" s="760">
        <v>3</v>
      </c>
      <c r="H53" s="282">
        <f>G53*30</f>
        <v>90</v>
      </c>
      <c r="I53" s="285">
        <f>J53+K53+L53</f>
        <v>36</v>
      </c>
      <c r="J53" s="280"/>
      <c r="K53" s="280"/>
      <c r="L53" s="280">
        <v>36</v>
      </c>
      <c r="M53" s="281">
        <f>H53-I53</f>
        <v>54</v>
      </c>
      <c r="N53" s="283"/>
      <c r="O53" s="284">
        <v>4</v>
      </c>
      <c r="P53" s="281"/>
      <c r="Q53" s="285"/>
      <c r="R53" s="284"/>
      <c r="S53" s="281"/>
      <c r="T53" s="285"/>
      <c r="U53" s="284"/>
      <c r="V53" s="281"/>
      <c r="W53" s="285"/>
      <c r="X53" s="286"/>
      <c r="Y53" s="235"/>
    </row>
    <row r="54" spans="1:25" s="57" customFormat="1" ht="31.5">
      <c r="A54" s="245" t="s">
        <v>148</v>
      </c>
      <c r="B54" s="252" t="s">
        <v>174</v>
      </c>
      <c r="C54" s="279"/>
      <c r="D54" s="280" t="s">
        <v>63</v>
      </c>
      <c r="E54" s="280"/>
      <c r="F54" s="281"/>
      <c r="G54" s="74">
        <v>2</v>
      </c>
      <c r="H54" s="282">
        <f>G54*30</f>
        <v>60</v>
      </c>
      <c r="I54" s="285">
        <f>J54+K54+L54</f>
        <v>27</v>
      </c>
      <c r="J54" s="280"/>
      <c r="K54" s="280"/>
      <c r="L54" s="280">
        <v>27</v>
      </c>
      <c r="M54" s="281">
        <f>H54-I54</f>
        <v>33</v>
      </c>
      <c r="N54" s="283"/>
      <c r="O54" s="284"/>
      <c r="P54" s="281">
        <v>3</v>
      </c>
      <c r="Q54" s="285"/>
      <c r="R54" s="284"/>
      <c r="S54" s="281"/>
      <c r="T54" s="285"/>
      <c r="U54" s="284"/>
      <c r="V54" s="281"/>
      <c r="W54" s="285"/>
      <c r="X54" s="286"/>
      <c r="Y54" s="235"/>
    </row>
    <row r="55" spans="1:25" s="57" customFormat="1" ht="15.75">
      <c r="A55" s="245" t="s">
        <v>149</v>
      </c>
      <c r="B55" s="252" t="s">
        <v>175</v>
      </c>
      <c r="C55" s="279"/>
      <c r="D55" s="280"/>
      <c r="E55" s="280"/>
      <c r="F55" s="281"/>
      <c r="G55" s="73">
        <f>G56+G57+G58</f>
        <v>9</v>
      </c>
      <c r="H55" s="135">
        <f>H56+H57+H58</f>
        <v>270</v>
      </c>
      <c r="I55" s="247">
        <f>I56+I57+I58</f>
        <v>132</v>
      </c>
      <c r="J55" s="133">
        <f>J56+J57+J58</f>
        <v>66</v>
      </c>
      <c r="K55" s="280"/>
      <c r="L55" s="133">
        <f>L56+L57+L58</f>
        <v>66</v>
      </c>
      <c r="M55" s="134">
        <f>M56+M57+M58</f>
        <v>138</v>
      </c>
      <c r="N55" s="283"/>
      <c r="O55" s="284"/>
      <c r="P55" s="281"/>
      <c r="Q55" s="285"/>
      <c r="R55" s="284"/>
      <c r="S55" s="281"/>
      <c r="T55" s="285"/>
      <c r="U55" s="284"/>
      <c r="V55" s="281"/>
      <c r="W55" s="285"/>
      <c r="X55" s="286"/>
      <c r="Y55" s="235"/>
    </row>
    <row r="56" spans="1:25" s="57" customFormat="1" ht="15.75">
      <c r="A56" s="245" t="s">
        <v>150</v>
      </c>
      <c r="B56" s="252" t="s">
        <v>175</v>
      </c>
      <c r="C56" s="279"/>
      <c r="D56" s="280">
        <v>3</v>
      </c>
      <c r="E56" s="280"/>
      <c r="F56" s="281"/>
      <c r="G56" s="760">
        <v>5</v>
      </c>
      <c r="H56" s="282">
        <f>G56*30</f>
        <v>150</v>
      </c>
      <c r="I56" s="285">
        <f>J56+K56+L56</f>
        <v>60</v>
      </c>
      <c r="J56" s="280">
        <v>30</v>
      </c>
      <c r="K56" s="280"/>
      <c r="L56" s="280">
        <v>30</v>
      </c>
      <c r="M56" s="281">
        <f>H56-I56</f>
        <v>90</v>
      </c>
      <c r="N56" s="283"/>
      <c r="O56" s="284"/>
      <c r="P56" s="281"/>
      <c r="Q56" s="285">
        <v>4</v>
      </c>
      <c r="R56" s="284"/>
      <c r="S56" s="281"/>
      <c r="T56" s="285"/>
      <c r="U56" s="284"/>
      <c r="V56" s="281"/>
      <c r="W56" s="285"/>
      <c r="X56" s="286"/>
      <c r="Y56" s="235"/>
    </row>
    <row r="57" spans="1:25" s="57" customFormat="1" ht="15.75">
      <c r="A57" s="245" t="s">
        <v>151</v>
      </c>
      <c r="B57" s="252" t="s">
        <v>175</v>
      </c>
      <c r="C57" s="279"/>
      <c r="D57" s="280"/>
      <c r="E57" s="280"/>
      <c r="F57" s="281"/>
      <c r="G57" s="74">
        <v>2</v>
      </c>
      <c r="H57" s="282">
        <f>G57*30</f>
        <v>60</v>
      </c>
      <c r="I57" s="285">
        <f>J57+K57+L57</f>
        <v>36</v>
      </c>
      <c r="J57" s="280">
        <v>18</v>
      </c>
      <c r="K57" s="280"/>
      <c r="L57" s="280">
        <v>18</v>
      </c>
      <c r="M57" s="281">
        <f>H57-I57</f>
        <v>24</v>
      </c>
      <c r="N57" s="283"/>
      <c r="O57" s="284"/>
      <c r="P57" s="281"/>
      <c r="Q57" s="285"/>
      <c r="R57" s="284">
        <v>4</v>
      </c>
      <c r="S57" s="281"/>
      <c r="T57" s="285"/>
      <c r="U57" s="284"/>
      <c r="V57" s="281"/>
      <c r="W57" s="285"/>
      <c r="X57" s="286"/>
      <c r="Y57" s="235"/>
    </row>
    <row r="58" spans="1:25" s="57" customFormat="1" ht="15.75">
      <c r="A58" s="245" t="s">
        <v>152</v>
      </c>
      <c r="B58" s="252" t="s">
        <v>175</v>
      </c>
      <c r="C58" s="279" t="s">
        <v>65</v>
      </c>
      <c r="D58" s="280"/>
      <c r="E58" s="280"/>
      <c r="F58" s="281"/>
      <c r="G58" s="74">
        <v>2</v>
      </c>
      <c r="H58" s="282">
        <f>G58*30</f>
        <v>60</v>
      </c>
      <c r="I58" s="285">
        <f>J58+K58+L58</f>
        <v>36</v>
      </c>
      <c r="J58" s="280">
        <v>18</v>
      </c>
      <c r="K58" s="280"/>
      <c r="L58" s="280">
        <v>18</v>
      </c>
      <c r="M58" s="281">
        <f>H58-I58</f>
        <v>24</v>
      </c>
      <c r="N58" s="283"/>
      <c r="O58" s="284"/>
      <c r="P58" s="281"/>
      <c r="Q58" s="285"/>
      <c r="R58" s="284"/>
      <c r="S58" s="281">
        <v>4</v>
      </c>
      <c r="T58" s="285"/>
      <c r="U58" s="284"/>
      <c r="V58" s="281"/>
      <c r="W58" s="285"/>
      <c r="X58" s="286"/>
      <c r="Y58" s="235"/>
    </row>
    <row r="59" spans="1:25" s="57" customFormat="1" ht="31.5">
      <c r="A59" s="245" t="s">
        <v>153</v>
      </c>
      <c r="B59" s="252" t="s">
        <v>177</v>
      </c>
      <c r="C59" s="279"/>
      <c r="D59" s="280"/>
      <c r="E59" s="280"/>
      <c r="F59" s="281"/>
      <c r="G59" s="73">
        <f>G60+G61</f>
        <v>5</v>
      </c>
      <c r="H59" s="135">
        <f aca="true" t="shared" si="5" ref="H59:M59">H60+H61</f>
        <v>150</v>
      </c>
      <c r="I59" s="247">
        <f t="shared" si="5"/>
        <v>51</v>
      </c>
      <c r="J59" s="133">
        <f t="shared" si="5"/>
        <v>34</v>
      </c>
      <c r="K59" s="133">
        <f t="shared" si="5"/>
        <v>9</v>
      </c>
      <c r="L59" s="133">
        <f t="shared" si="5"/>
        <v>8</v>
      </c>
      <c r="M59" s="134">
        <f t="shared" si="5"/>
        <v>99</v>
      </c>
      <c r="N59" s="283"/>
      <c r="O59" s="284"/>
      <c r="P59" s="281"/>
      <c r="Q59" s="285"/>
      <c r="R59" s="284"/>
      <c r="S59" s="281"/>
      <c r="T59" s="285"/>
      <c r="U59" s="284"/>
      <c r="V59" s="281"/>
      <c r="W59" s="285"/>
      <c r="X59" s="286"/>
      <c r="Y59" s="235"/>
    </row>
    <row r="60" spans="1:25" s="57" customFormat="1" ht="15.75">
      <c r="A60" s="245" t="s">
        <v>154</v>
      </c>
      <c r="B60" s="252" t="s">
        <v>289</v>
      </c>
      <c r="C60" s="279"/>
      <c r="D60" s="280" t="s">
        <v>62</v>
      </c>
      <c r="E60" s="280"/>
      <c r="F60" s="281"/>
      <c r="G60" s="760">
        <v>3</v>
      </c>
      <c r="H60" s="282">
        <f>G60*30</f>
        <v>90</v>
      </c>
      <c r="I60" s="285">
        <f>J60+K60+L60</f>
        <v>24</v>
      </c>
      <c r="J60" s="280">
        <v>16</v>
      </c>
      <c r="K60" s="280"/>
      <c r="L60" s="280">
        <v>8</v>
      </c>
      <c r="M60" s="281">
        <f>H60-I60</f>
        <v>66</v>
      </c>
      <c r="N60" s="283"/>
      <c r="O60" s="284">
        <v>3</v>
      </c>
      <c r="P60" s="281"/>
      <c r="Q60" s="285"/>
      <c r="R60" s="284"/>
      <c r="S60" s="281"/>
      <c r="T60" s="285"/>
      <c r="U60" s="284"/>
      <c r="V60" s="281"/>
      <c r="W60" s="285"/>
      <c r="X60" s="286"/>
      <c r="Y60" s="235"/>
    </row>
    <row r="61" spans="1:25" s="784" customFormat="1" ht="15.75">
      <c r="A61" s="776" t="s">
        <v>155</v>
      </c>
      <c r="B61" s="727" t="s">
        <v>176</v>
      </c>
      <c r="C61" s="728" t="s">
        <v>90</v>
      </c>
      <c r="D61" s="729"/>
      <c r="E61" s="729"/>
      <c r="F61" s="730"/>
      <c r="G61" s="777">
        <v>2</v>
      </c>
      <c r="H61" s="778">
        <f>G61*30</f>
        <v>60</v>
      </c>
      <c r="I61" s="779">
        <f>J61+K61+L61</f>
        <v>27</v>
      </c>
      <c r="J61" s="729">
        <v>18</v>
      </c>
      <c r="K61" s="729">
        <v>9</v>
      </c>
      <c r="L61" s="729"/>
      <c r="M61" s="730">
        <f>H61-I61</f>
        <v>33</v>
      </c>
      <c r="N61" s="780"/>
      <c r="O61" s="781"/>
      <c r="P61" s="730"/>
      <c r="Q61" s="779"/>
      <c r="R61" s="781"/>
      <c r="S61" s="730"/>
      <c r="T61" s="779"/>
      <c r="U61" s="781"/>
      <c r="V61" s="730"/>
      <c r="W61" s="779"/>
      <c r="X61" s="782">
        <v>3</v>
      </c>
      <c r="Y61" s="783"/>
    </row>
    <row r="62" spans="1:25" s="57" customFormat="1" ht="31.5">
      <c r="A62" s="245" t="s">
        <v>156</v>
      </c>
      <c r="B62" s="252" t="s">
        <v>178</v>
      </c>
      <c r="C62" s="279">
        <v>7</v>
      </c>
      <c r="D62" s="280"/>
      <c r="E62" s="280"/>
      <c r="F62" s="281"/>
      <c r="G62" s="73">
        <v>3</v>
      </c>
      <c r="H62" s="135">
        <f>G62*30</f>
        <v>90</v>
      </c>
      <c r="I62" s="247">
        <f>J62+K62+L62</f>
        <v>45</v>
      </c>
      <c r="J62" s="133">
        <v>30</v>
      </c>
      <c r="K62" s="280"/>
      <c r="L62" s="133">
        <v>15</v>
      </c>
      <c r="M62" s="134">
        <f>H62-I62</f>
        <v>45</v>
      </c>
      <c r="N62" s="283"/>
      <c r="O62" s="284"/>
      <c r="P62" s="281"/>
      <c r="Q62" s="285"/>
      <c r="R62" s="284"/>
      <c r="S62" s="281"/>
      <c r="T62" s="285"/>
      <c r="U62" s="284"/>
      <c r="V62" s="281"/>
      <c r="W62" s="285">
        <v>3</v>
      </c>
      <c r="X62" s="286"/>
      <c r="Y62" s="235"/>
    </row>
    <row r="63" spans="1:25" s="57" customFormat="1" ht="15.75">
      <c r="A63" s="245" t="s">
        <v>157</v>
      </c>
      <c r="B63" s="252" t="s">
        <v>179</v>
      </c>
      <c r="C63" s="279"/>
      <c r="D63" s="280"/>
      <c r="E63" s="280"/>
      <c r="F63" s="281"/>
      <c r="G63" s="73">
        <f>G64+G65+G66</f>
        <v>9.5</v>
      </c>
      <c r="H63" s="135">
        <f>H64+H65+H66</f>
        <v>285</v>
      </c>
      <c r="I63" s="247">
        <f>I64+I65+I66</f>
        <v>156</v>
      </c>
      <c r="J63" s="133">
        <f>J64+J65+J66</f>
        <v>66</v>
      </c>
      <c r="K63" s="280"/>
      <c r="L63" s="133">
        <f>L64+L65+L66</f>
        <v>90</v>
      </c>
      <c r="M63" s="134">
        <f>M64+M65+M66</f>
        <v>129</v>
      </c>
      <c r="N63" s="283"/>
      <c r="O63" s="284"/>
      <c r="P63" s="281"/>
      <c r="Q63" s="285"/>
      <c r="R63" s="284"/>
      <c r="S63" s="281"/>
      <c r="T63" s="285"/>
      <c r="U63" s="284"/>
      <c r="V63" s="281"/>
      <c r="W63" s="285"/>
      <c r="X63" s="286"/>
      <c r="Y63" s="235"/>
    </row>
    <row r="64" spans="1:25" s="57" customFormat="1" ht="15.75">
      <c r="A64" s="245" t="s">
        <v>158</v>
      </c>
      <c r="B64" s="252" t="s">
        <v>179</v>
      </c>
      <c r="C64" s="279"/>
      <c r="D64" s="280" t="s">
        <v>63</v>
      </c>
      <c r="E64" s="280"/>
      <c r="F64" s="281"/>
      <c r="G64" s="760">
        <v>3</v>
      </c>
      <c r="H64" s="282">
        <f>G64*30</f>
        <v>90</v>
      </c>
      <c r="I64" s="285">
        <f>J64+K64+L64</f>
        <v>36</v>
      </c>
      <c r="J64" s="280">
        <v>18</v>
      </c>
      <c r="K64" s="280"/>
      <c r="L64" s="280">
        <v>18</v>
      </c>
      <c r="M64" s="281">
        <f>H64-I64</f>
        <v>54</v>
      </c>
      <c r="N64" s="283"/>
      <c r="O64" s="284"/>
      <c r="P64" s="281">
        <v>4</v>
      </c>
      <c r="Q64" s="285"/>
      <c r="R64" s="284"/>
      <c r="S64" s="281"/>
      <c r="T64" s="285"/>
      <c r="U64" s="284"/>
      <c r="V64" s="281"/>
      <c r="W64" s="285"/>
      <c r="X64" s="286"/>
      <c r="Y64" s="235"/>
    </row>
    <row r="65" spans="1:25" s="57" customFormat="1" ht="15.75">
      <c r="A65" s="245" t="s">
        <v>159</v>
      </c>
      <c r="B65" s="252" t="s">
        <v>179</v>
      </c>
      <c r="C65" s="279"/>
      <c r="D65" s="280">
        <v>3</v>
      </c>
      <c r="E65" s="280"/>
      <c r="F65" s="281"/>
      <c r="G65" s="74">
        <v>4</v>
      </c>
      <c r="H65" s="282">
        <f>G65*30</f>
        <v>120</v>
      </c>
      <c r="I65" s="285">
        <f>J65+K65+L65</f>
        <v>75</v>
      </c>
      <c r="J65" s="280">
        <v>30</v>
      </c>
      <c r="K65" s="280"/>
      <c r="L65" s="280">
        <v>45</v>
      </c>
      <c r="M65" s="281">
        <f>H65-I65</f>
        <v>45</v>
      </c>
      <c r="N65" s="283"/>
      <c r="O65" s="284"/>
      <c r="P65" s="281"/>
      <c r="Q65" s="285">
        <v>5</v>
      </c>
      <c r="R65" s="284"/>
      <c r="S65" s="281"/>
      <c r="T65" s="285"/>
      <c r="U65" s="284"/>
      <c r="V65" s="281"/>
      <c r="W65" s="285"/>
      <c r="X65" s="286"/>
      <c r="Y65" s="235"/>
    </row>
    <row r="66" spans="1:25" s="57" customFormat="1" ht="15.75">
      <c r="A66" s="245" t="s">
        <v>160</v>
      </c>
      <c r="B66" s="252" t="s">
        <v>179</v>
      </c>
      <c r="C66" s="279" t="s">
        <v>64</v>
      </c>
      <c r="D66" s="280"/>
      <c r="E66" s="280"/>
      <c r="F66" s="281"/>
      <c r="G66" s="74">
        <v>2.5</v>
      </c>
      <c r="H66" s="282">
        <f>G66*30</f>
        <v>75</v>
      </c>
      <c r="I66" s="285">
        <f>J66+K66+L66</f>
        <v>45</v>
      </c>
      <c r="J66" s="280">
        <v>18</v>
      </c>
      <c r="K66" s="280"/>
      <c r="L66" s="280">
        <v>27</v>
      </c>
      <c r="M66" s="281">
        <f>H66-I66</f>
        <v>30</v>
      </c>
      <c r="N66" s="283"/>
      <c r="O66" s="284"/>
      <c r="P66" s="281"/>
      <c r="Q66" s="285"/>
      <c r="R66" s="284">
        <v>5</v>
      </c>
      <c r="S66" s="281"/>
      <c r="T66" s="285"/>
      <c r="U66" s="284"/>
      <c r="V66" s="281"/>
      <c r="W66" s="285"/>
      <c r="X66" s="286"/>
      <c r="Y66" s="235"/>
    </row>
    <row r="67" spans="1:25" s="57" customFormat="1" ht="15.75">
      <c r="A67" s="245" t="s">
        <v>161</v>
      </c>
      <c r="B67" s="252" t="s">
        <v>180</v>
      </c>
      <c r="C67" s="279"/>
      <c r="D67" s="280"/>
      <c r="E67" s="280"/>
      <c r="F67" s="281"/>
      <c r="G67" s="73">
        <f>G68+G69</f>
        <v>4.5</v>
      </c>
      <c r="H67" s="135">
        <f aca="true" t="shared" si="6" ref="H67:M67">H68+H69</f>
        <v>135</v>
      </c>
      <c r="I67" s="247">
        <f t="shared" si="6"/>
        <v>81</v>
      </c>
      <c r="J67" s="133">
        <f t="shared" si="6"/>
        <v>45</v>
      </c>
      <c r="K67" s="133">
        <f t="shared" si="6"/>
        <v>9</v>
      </c>
      <c r="L67" s="133">
        <f t="shared" si="6"/>
        <v>27</v>
      </c>
      <c r="M67" s="134">
        <f t="shared" si="6"/>
        <v>54</v>
      </c>
      <c r="N67" s="283"/>
      <c r="O67" s="284"/>
      <c r="P67" s="281"/>
      <c r="Q67" s="285"/>
      <c r="R67" s="284"/>
      <c r="S67" s="281"/>
      <c r="T67" s="285"/>
      <c r="U67" s="284"/>
      <c r="V67" s="281"/>
      <c r="W67" s="285"/>
      <c r="X67" s="286"/>
      <c r="Y67" s="235"/>
    </row>
    <row r="68" spans="1:25" s="57" customFormat="1" ht="15.75">
      <c r="A68" s="245" t="s">
        <v>162</v>
      </c>
      <c r="B68" s="252" t="s">
        <v>180</v>
      </c>
      <c r="C68" s="279"/>
      <c r="D68" s="280"/>
      <c r="E68" s="280"/>
      <c r="F68" s="281"/>
      <c r="G68" s="74">
        <v>2.5</v>
      </c>
      <c r="H68" s="282">
        <f>G68*30</f>
        <v>75</v>
      </c>
      <c r="I68" s="285">
        <f>J68+K68+L68</f>
        <v>45</v>
      </c>
      <c r="J68" s="280">
        <v>27</v>
      </c>
      <c r="K68" s="280"/>
      <c r="L68" s="280">
        <v>18</v>
      </c>
      <c r="M68" s="281">
        <f>H68-I68</f>
        <v>30</v>
      </c>
      <c r="N68" s="283"/>
      <c r="O68" s="284"/>
      <c r="P68" s="281"/>
      <c r="Q68" s="285"/>
      <c r="R68" s="284">
        <v>5</v>
      </c>
      <c r="S68" s="281"/>
      <c r="T68" s="285"/>
      <c r="U68" s="284"/>
      <c r="V68" s="281"/>
      <c r="W68" s="285"/>
      <c r="X68" s="286"/>
      <c r="Y68" s="235"/>
    </row>
    <row r="69" spans="1:25" s="57" customFormat="1" ht="15.75">
      <c r="A69" s="245" t="s">
        <v>163</v>
      </c>
      <c r="B69" s="252" t="s">
        <v>180</v>
      </c>
      <c r="C69" s="279" t="s">
        <v>65</v>
      </c>
      <c r="D69" s="280"/>
      <c r="E69" s="280"/>
      <c r="F69" s="281"/>
      <c r="G69" s="74">
        <v>2</v>
      </c>
      <c r="H69" s="282">
        <f>G69*30</f>
        <v>60</v>
      </c>
      <c r="I69" s="285">
        <f>J69+K69+L69</f>
        <v>36</v>
      </c>
      <c r="J69" s="280">
        <v>18</v>
      </c>
      <c r="K69" s="280">
        <v>9</v>
      </c>
      <c r="L69" s="280">
        <v>9</v>
      </c>
      <c r="M69" s="281">
        <f>H69-I69</f>
        <v>24</v>
      </c>
      <c r="N69" s="283"/>
      <c r="O69" s="284"/>
      <c r="P69" s="281"/>
      <c r="Q69" s="285"/>
      <c r="R69" s="284"/>
      <c r="S69" s="281">
        <v>4</v>
      </c>
      <c r="T69" s="285"/>
      <c r="U69" s="284"/>
      <c r="V69" s="281"/>
      <c r="W69" s="285"/>
      <c r="X69" s="286"/>
      <c r="Y69" s="235"/>
    </row>
    <row r="70" spans="1:25" s="57" customFormat="1" ht="15.75">
      <c r="A70" s="245" t="s">
        <v>164</v>
      </c>
      <c r="B70" s="252" t="s">
        <v>181</v>
      </c>
      <c r="C70" s="279"/>
      <c r="D70" s="280" t="s">
        <v>65</v>
      </c>
      <c r="E70" s="280"/>
      <c r="F70" s="281"/>
      <c r="G70" s="759">
        <v>3</v>
      </c>
      <c r="H70" s="135">
        <f>G70*30</f>
        <v>90</v>
      </c>
      <c r="I70" s="247">
        <f>J70+K70+L70</f>
        <v>30</v>
      </c>
      <c r="J70" s="133">
        <v>20</v>
      </c>
      <c r="K70" s="280"/>
      <c r="L70" s="133">
        <v>10</v>
      </c>
      <c r="M70" s="134">
        <f>H70-I70</f>
        <v>60</v>
      </c>
      <c r="N70" s="283"/>
      <c r="O70" s="284"/>
      <c r="P70" s="281"/>
      <c r="Q70" s="285"/>
      <c r="R70" s="284"/>
      <c r="S70" s="281">
        <v>3</v>
      </c>
      <c r="T70" s="285"/>
      <c r="U70" s="284"/>
      <c r="V70" s="281"/>
      <c r="W70" s="285"/>
      <c r="X70" s="286"/>
      <c r="Y70" s="235"/>
    </row>
    <row r="71" spans="1:25" s="57" customFormat="1" ht="15.75">
      <c r="A71" s="244" t="s">
        <v>165</v>
      </c>
      <c r="B71" s="251" t="s">
        <v>182</v>
      </c>
      <c r="C71" s="278" t="s">
        <v>64</v>
      </c>
      <c r="D71" s="61"/>
      <c r="E71" s="61"/>
      <c r="F71" s="107"/>
      <c r="G71" s="73">
        <v>3</v>
      </c>
      <c r="H71" s="69">
        <f>G71*30</f>
        <v>90</v>
      </c>
      <c r="I71" s="58">
        <f>J71+K71+L71</f>
        <v>45</v>
      </c>
      <c r="J71" s="130">
        <v>27</v>
      </c>
      <c r="K71" s="61"/>
      <c r="L71" s="130">
        <v>18</v>
      </c>
      <c r="M71" s="72">
        <f>H71-I71</f>
        <v>45</v>
      </c>
      <c r="N71" s="104"/>
      <c r="O71" s="178"/>
      <c r="P71" s="107"/>
      <c r="Q71" s="60"/>
      <c r="R71" s="178">
        <v>5</v>
      </c>
      <c r="S71" s="107"/>
      <c r="T71" s="60"/>
      <c r="U71" s="178"/>
      <c r="V71" s="107"/>
      <c r="W71" s="60"/>
      <c r="X71" s="200"/>
      <c r="Y71" s="211"/>
    </row>
    <row r="72" spans="1:25" s="57" customFormat="1" ht="15.75">
      <c r="A72" s="245" t="s">
        <v>166</v>
      </c>
      <c r="B72" s="252" t="s">
        <v>183</v>
      </c>
      <c r="C72" s="279"/>
      <c r="D72" s="280"/>
      <c r="E72" s="280"/>
      <c r="F72" s="281"/>
      <c r="G72" s="73">
        <f>G73+G74+G75</f>
        <v>11</v>
      </c>
      <c r="H72" s="135">
        <f aca="true" t="shared" si="7" ref="H72:M72">H73+H74+H75</f>
        <v>330</v>
      </c>
      <c r="I72" s="247">
        <f t="shared" si="7"/>
        <v>165</v>
      </c>
      <c r="J72" s="133">
        <f t="shared" si="7"/>
        <v>99</v>
      </c>
      <c r="K72" s="133">
        <f t="shared" si="7"/>
        <v>33</v>
      </c>
      <c r="L72" s="133">
        <f t="shared" si="7"/>
        <v>33</v>
      </c>
      <c r="M72" s="134">
        <f t="shared" si="7"/>
        <v>165</v>
      </c>
      <c r="N72" s="283"/>
      <c r="O72" s="284"/>
      <c r="P72" s="281"/>
      <c r="Q72" s="285"/>
      <c r="R72" s="284"/>
      <c r="S72" s="281"/>
      <c r="T72" s="285"/>
      <c r="U72" s="284"/>
      <c r="V72" s="281"/>
      <c r="W72" s="285"/>
      <c r="X72" s="286"/>
      <c r="Y72" s="235"/>
    </row>
    <row r="73" spans="1:25" s="57" customFormat="1" ht="15.75">
      <c r="A73" s="245" t="s">
        <v>167</v>
      </c>
      <c r="B73" s="252" t="s">
        <v>183</v>
      </c>
      <c r="C73" s="279"/>
      <c r="D73" s="280"/>
      <c r="E73" s="280"/>
      <c r="F73" s="281"/>
      <c r="G73" s="74">
        <v>3</v>
      </c>
      <c r="H73" s="282">
        <f>G73*30</f>
        <v>90</v>
      </c>
      <c r="I73" s="285">
        <f>J73+K73+L73</f>
        <v>45</v>
      </c>
      <c r="J73" s="280">
        <v>27</v>
      </c>
      <c r="K73" s="280">
        <v>9</v>
      </c>
      <c r="L73" s="280">
        <v>9</v>
      </c>
      <c r="M73" s="281">
        <f>H73-I73</f>
        <v>45</v>
      </c>
      <c r="N73" s="283"/>
      <c r="O73" s="284">
        <v>5</v>
      </c>
      <c r="P73" s="281"/>
      <c r="Q73" s="285"/>
      <c r="R73" s="284"/>
      <c r="S73" s="281"/>
      <c r="T73" s="285"/>
      <c r="U73" s="284"/>
      <c r="V73" s="281"/>
      <c r="W73" s="285"/>
      <c r="X73" s="286"/>
      <c r="Y73" s="235"/>
    </row>
    <row r="74" spans="1:25" s="57" customFormat="1" ht="15.75">
      <c r="A74" s="245" t="s">
        <v>168</v>
      </c>
      <c r="B74" s="252" t="s">
        <v>183</v>
      </c>
      <c r="C74" s="279" t="s">
        <v>63</v>
      </c>
      <c r="D74" s="280"/>
      <c r="E74" s="280"/>
      <c r="F74" s="281"/>
      <c r="G74" s="74">
        <v>3</v>
      </c>
      <c r="H74" s="282">
        <f>G74*30</f>
        <v>90</v>
      </c>
      <c r="I74" s="285">
        <f>J74+K74+L74</f>
        <v>45</v>
      </c>
      <c r="J74" s="280">
        <v>27</v>
      </c>
      <c r="K74" s="280">
        <v>9</v>
      </c>
      <c r="L74" s="280">
        <v>9</v>
      </c>
      <c r="M74" s="281">
        <f>H74-I74</f>
        <v>45</v>
      </c>
      <c r="N74" s="283"/>
      <c r="O74" s="284"/>
      <c r="P74" s="281">
        <v>5</v>
      </c>
      <c r="Q74" s="285"/>
      <c r="R74" s="284"/>
      <c r="S74" s="281"/>
      <c r="T74" s="285"/>
      <c r="U74" s="284"/>
      <c r="V74" s="281"/>
      <c r="W74" s="285"/>
      <c r="X74" s="286"/>
      <c r="Y74" s="235"/>
    </row>
    <row r="75" spans="1:25" s="57" customFormat="1" ht="15.75">
      <c r="A75" s="245" t="s">
        <v>169</v>
      </c>
      <c r="B75" s="252" t="s">
        <v>183</v>
      </c>
      <c r="C75" s="279">
        <v>3</v>
      </c>
      <c r="D75" s="280"/>
      <c r="E75" s="280"/>
      <c r="F75" s="281"/>
      <c r="G75" s="74">
        <v>5</v>
      </c>
      <c r="H75" s="282">
        <f>G75*30</f>
        <v>150</v>
      </c>
      <c r="I75" s="285">
        <f>J75+K75+L75</f>
        <v>75</v>
      </c>
      <c r="J75" s="280">
        <v>45</v>
      </c>
      <c r="K75" s="280">
        <v>15</v>
      </c>
      <c r="L75" s="280">
        <v>15</v>
      </c>
      <c r="M75" s="281">
        <f>H75-I75</f>
        <v>75</v>
      </c>
      <c r="N75" s="283"/>
      <c r="O75" s="284"/>
      <c r="P75" s="281"/>
      <c r="Q75" s="285">
        <v>5</v>
      </c>
      <c r="R75" s="284"/>
      <c r="S75" s="281"/>
      <c r="T75" s="285"/>
      <c r="U75" s="284"/>
      <c r="V75" s="281"/>
      <c r="W75" s="285"/>
      <c r="X75" s="286"/>
      <c r="Y75" s="235"/>
    </row>
    <row r="76" spans="1:25" s="57" customFormat="1" ht="16.5" thickBot="1">
      <c r="A76" s="244" t="s">
        <v>170</v>
      </c>
      <c r="B76" s="253" t="s">
        <v>184</v>
      </c>
      <c r="C76" s="287">
        <v>1</v>
      </c>
      <c r="D76" s="288"/>
      <c r="E76" s="288"/>
      <c r="F76" s="289"/>
      <c r="G76" s="290">
        <v>5</v>
      </c>
      <c r="H76" s="291">
        <f>G76*30</f>
        <v>150</v>
      </c>
      <c r="I76" s="77">
        <f>J76+K76+L76</f>
        <v>75</v>
      </c>
      <c r="J76" s="75">
        <v>45</v>
      </c>
      <c r="K76" s="75">
        <v>30</v>
      </c>
      <c r="L76" s="288"/>
      <c r="M76" s="76">
        <f>H76-I76</f>
        <v>75</v>
      </c>
      <c r="N76" s="283">
        <v>5</v>
      </c>
      <c r="O76" s="284"/>
      <c r="P76" s="281"/>
      <c r="Q76" s="285"/>
      <c r="R76" s="284"/>
      <c r="S76" s="281"/>
      <c r="T76" s="285"/>
      <c r="U76" s="284"/>
      <c r="V76" s="281"/>
      <c r="W76" s="285"/>
      <c r="X76" s="286"/>
      <c r="Y76" s="235"/>
    </row>
    <row r="77" spans="1:30" s="54" customFormat="1" ht="16.5" thickBot="1">
      <c r="A77" s="2252" t="s">
        <v>87</v>
      </c>
      <c r="B77" s="2253"/>
      <c r="C77" s="2253"/>
      <c r="D77" s="2253"/>
      <c r="E77" s="2253"/>
      <c r="F77" s="2254"/>
      <c r="G77" s="218">
        <f>G11+G17+G18+G19+G20+G21+G29+G30+G35+G36+G37+G41+G42+G45+G49+G50+G51+G55+G59+G62+G63+G67+G70+G71+G72+G76</f>
        <v>142.5</v>
      </c>
      <c r="H77" s="675">
        <f aca="true" t="shared" si="8" ref="H77:M77">H11+H17+H18+H19+H20+H21+H29+H30+H35+H36+H37+H41+H42+H45+H49+H50+H51+H55+H59+H62+H63+H67+H70+H71+H72+H76</f>
        <v>4275</v>
      </c>
      <c r="I77" s="674">
        <f t="shared" si="8"/>
        <v>1972</v>
      </c>
      <c r="J77" s="352">
        <f t="shared" si="8"/>
        <v>969</v>
      </c>
      <c r="K77" s="352">
        <f t="shared" si="8"/>
        <v>237</v>
      </c>
      <c r="L77" s="352">
        <f t="shared" si="8"/>
        <v>766</v>
      </c>
      <c r="M77" s="673">
        <f t="shared" si="8"/>
        <v>2303</v>
      </c>
      <c r="N77" s="219">
        <f aca="true" t="shared" si="9" ref="N77:T77">SUM(N11:N76)</f>
        <v>25</v>
      </c>
      <c r="O77" s="352">
        <f t="shared" si="9"/>
        <v>23</v>
      </c>
      <c r="P77" s="353">
        <f t="shared" si="9"/>
        <v>23</v>
      </c>
      <c r="Q77" s="219">
        <f t="shared" si="9"/>
        <v>23</v>
      </c>
      <c r="R77" s="352">
        <f t="shared" si="9"/>
        <v>22</v>
      </c>
      <c r="S77" s="353">
        <f t="shared" si="9"/>
        <v>20</v>
      </c>
      <c r="T77" s="219">
        <f t="shared" si="9"/>
        <v>14</v>
      </c>
      <c r="U77" s="352">
        <f>SUM(U11:U76)</f>
        <v>12</v>
      </c>
      <c r="V77" s="353">
        <f>SUM(V11:V76)</f>
        <v>2</v>
      </c>
      <c r="W77" s="219">
        <f>SUM(W11:W76)</f>
        <v>3</v>
      </c>
      <c r="X77" s="352">
        <f>SUM(X11:X76)</f>
        <v>3</v>
      </c>
      <c r="Y77" s="353">
        <f>SUM(Y11:Y76)</f>
        <v>5</v>
      </c>
      <c r="Z77" s="197"/>
      <c r="AA77" s="197"/>
      <c r="AB77" s="197"/>
      <c r="AC77" s="197"/>
      <c r="AD77" s="197"/>
    </row>
    <row r="78" spans="1:25" ht="16.5" thickBot="1">
      <c r="A78" s="2220" t="s">
        <v>317</v>
      </c>
      <c r="B78" s="2221"/>
      <c r="C78" s="2221"/>
      <c r="D78" s="2221"/>
      <c r="E78" s="2221"/>
      <c r="F78" s="2221"/>
      <c r="G78" s="2221"/>
      <c r="H78" s="2221"/>
      <c r="I78" s="2221"/>
      <c r="J78" s="2221"/>
      <c r="K78" s="2221"/>
      <c r="L78" s="2221"/>
      <c r="M78" s="2221"/>
      <c r="N78" s="2221"/>
      <c r="O78" s="2221"/>
      <c r="P78" s="2221"/>
      <c r="Q78" s="2221"/>
      <c r="R78" s="2221"/>
      <c r="S78" s="2221"/>
      <c r="T78" s="2221"/>
      <c r="U78" s="2221"/>
      <c r="V78" s="2221"/>
      <c r="W78" s="2221"/>
      <c r="X78" s="2221"/>
      <c r="Y78" s="2222"/>
    </row>
    <row r="79" spans="1:25" s="54" customFormat="1" ht="15.75">
      <c r="A79" s="301" t="s">
        <v>248</v>
      </c>
      <c r="B79" s="302" t="s">
        <v>194</v>
      </c>
      <c r="C79" s="117"/>
      <c r="D79" s="118" t="s">
        <v>65</v>
      </c>
      <c r="E79" s="118"/>
      <c r="F79" s="119"/>
      <c r="G79" s="761">
        <v>3</v>
      </c>
      <c r="H79" s="180">
        <f>G79*30</f>
        <v>90</v>
      </c>
      <c r="I79" s="56"/>
      <c r="J79" s="141"/>
      <c r="K79" s="141"/>
      <c r="L79" s="141"/>
      <c r="M79" s="142"/>
      <c r="N79" s="137"/>
      <c r="O79" s="181"/>
      <c r="P79" s="115"/>
      <c r="Q79" s="116"/>
      <c r="R79" s="182"/>
      <c r="S79" s="115"/>
      <c r="T79" s="116"/>
      <c r="U79" s="182"/>
      <c r="V79" s="115"/>
      <c r="W79" s="116"/>
      <c r="X79" s="201"/>
      <c r="Y79" s="210"/>
    </row>
    <row r="80" spans="1:25" s="54" customFormat="1" ht="31.5">
      <c r="A80" s="244" t="s">
        <v>497</v>
      </c>
      <c r="B80" s="303" t="s">
        <v>196</v>
      </c>
      <c r="C80" s="50"/>
      <c r="D80" s="30" t="s">
        <v>67</v>
      </c>
      <c r="E80" s="30"/>
      <c r="F80" s="114"/>
      <c r="G80" s="140">
        <v>3</v>
      </c>
      <c r="H80" s="183">
        <f>G80*30</f>
        <v>90</v>
      </c>
      <c r="I80" s="58"/>
      <c r="J80" s="130"/>
      <c r="K80" s="130"/>
      <c r="L80" s="130"/>
      <c r="M80" s="72"/>
      <c r="N80" s="138"/>
      <c r="O80" s="184"/>
      <c r="P80" s="121"/>
      <c r="Q80" s="120"/>
      <c r="R80" s="184"/>
      <c r="S80" s="121"/>
      <c r="T80" s="120"/>
      <c r="U80" s="184"/>
      <c r="V80" s="121"/>
      <c r="W80" s="120"/>
      <c r="X80" s="202"/>
      <c r="Y80" s="211"/>
    </row>
    <row r="81" spans="1:25" s="54" customFormat="1" ht="15.75">
      <c r="A81" s="244" t="s">
        <v>498</v>
      </c>
      <c r="B81" s="480" t="s">
        <v>197</v>
      </c>
      <c r="C81" s="50"/>
      <c r="D81" s="30" t="s">
        <v>84</v>
      </c>
      <c r="E81" s="30"/>
      <c r="F81" s="114"/>
      <c r="G81" s="140">
        <v>4</v>
      </c>
      <c r="H81" s="578">
        <f>G81*30</f>
        <v>120</v>
      </c>
      <c r="I81" s="58"/>
      <c r="J81" s="130"/>
      <c r="K81" s="130"/>
      <c r="L81" s="130"/>
      <c r="M81" s="72"/>
      <c r="N81" s="139"/>
      <c r="O81" s="186"/>
      <c r="P81" s="110"/>
      <c r="Q81" s="122"/>
      <c r="R81" s="186"/>
      <c r="S81" s="110"/>
      <c r="T81" s="122"/>
      <c r="U81" s="186"/>
      <c r="V81" s="110"/>
      <c r="W81" s="122"/>
      <c r="X81" s="203"/>
      <c r="Y81" s="211"/>
    </row>
    <row r="82" spans="1:25" s="54" customFormat="1" ht="16.5" thickBot="1">
      <c r="A82" s="304"/>
      <c r="B82" s="584"/>
      <c r="C82" s="585"/>
      <c r="D82" s="586"/>
      <c r="E82" s="586"/>
      <c r="F82" s="587"/>
      <c r="G82" s="579"/>
      <c r="H82" s="185"/>
      <c r="I82" s="291"/>
      <c r="J82" s="75"/>
      <c r="K82" s="580"/>
      <c r="L82" s="75"/>
      <c r="M82" s="581"/>
      <c r="N82" s="588"/>
      <c r="O82" s="589"/>
      <c r="P82" s="590"/>
      <c r="Q82" s="588"/>
      <c r="R82" s="589"/>
      <c r="S82" s="590"/>
      <c r="T82" s="588"/>
      <c r="U82" s="589"/>
      <c r="V82" s="590"/>
      <c r="W82" s="582"/>
      <c r="X82" s="583"/>
      <c r="Y82" s="542"/>
    </row>
    <row r="83" spans="1:25" s="54" customFormat="1" ht="16.5" thickBot="1">
      <c r="A83" s="2231" t="s">
        <v>499</v>
      </c>
      <c r="B83" s="2232"/>
      <c r="C83" s="2232"/>
      <c r="D83" s="2232"/>
      <c r="E83" s="2232"/>
      <c r="F83" s="2233"/>
      <c r="G83" s="161">
        <f>G79+G80+G81+G82</f>
        <v>10</v>
      </c>
      <c r="H83" s="575">
        <f>H79+H80+H81+H82</f>
        <v>300</v>
      </c>
      <c r="I83" s="342"/>
      <c r="J83" s="576"/>
      <c r="K83" s="345"/>
      <c r="L83" s="576"/>
      <c r="M83" s="343"/>
      <c r="N83" s="342"/>
      <c r="O83" s="576"/>
      <c r="P83" s="343"/>
      <c r="Q83" s="342"/>
      <c r="R83" s="576"/>
      <c r="S83" s="343"/>
      <c r="T83" s="342"/>
      <c r="U83" s="576"/>
      <c r="V83" s="343"/>
      <c r="W83" s="342"/>
      <c r="X83" s="576"/>
      <c r="Y83" s="577"/>
    </row>
    <row r="84" spans="1:25" ht="16.5" thickBot="1">
      <c r="A84" s="2223" t="s">
        <v>318</v>
      </c>
      <c r="B84" s="2224"/>
      <c r="C84" s="2224"/>
      <c r="D84" s="2224"/>
      <c r="E84" s="2224"/>
      <c r="F84" s="2224"/>
      <c r="G84" s="2224"/>
      <c r="H84" s="2224"/>
      <c r="I84" s="2224"/>
      <c r="J84" s="2224"/>
      <c r="K84" s="2224"/>
      <c r="L84" s="2224"/>
      <c r="M84" s="2224"/>
      <c r="N84" s="2224"/>
      <c r="O84" s="2224"/>
      <c r="P84" s="2224"/>
      <c r="Q84" s="2224"/>
      <c r="R84" s="2224"/>
      <c r="S84" s="2224"/>
      <c r="T84" s="2224"/>
      <c r="U84" s="2224"/>
      <c r="V84" s="2224"/>
      <c r="W84" s="2224"/>
      <c r="X84" s="2224"/>
      <c r="Y84" s="2225"/>
    </row>
    <row r="85" spans="1:25" s="54" customFormat="1" ht="16.5" thickBot="1">
      <c r="A85" s="304" t="s">
        <v>190</v>
      </c>
      <c r="B85" s="584" t="s">
        <v>555</v>
      </c>
      <c r="C85" s="162" t="s">
        <v>282</v>
      </c>
      <c r="D85" s="163"/>
      <c r="E85" s="163"/>
      <c r="F85" s="164"/>
      <c r="G85" s="166">
        <v>7.5</v>
      </c>
      <c r="H85" s="168">
        <f>G85*30</f>
        <v>225</v>
      </c>
      <c r="I85" s="169"/>
      <c r="J85" s="170"/>
      <c r="K85" s="170"/>
      <c r="L85" s="170"/>
      <c r="M85" s="187"/>
      <c r="N85" s="188"/>
      <c r="O85" s="189"/>
      <c r="P85" s="172"/>
      <c r="Q85" s="171"/>
      <c r="R85" s="189"/>
      <c r="S85" s="172"/>
      <c r="T85" s="171"/>
      <c r="U85" s="189"/>
      <c r="V85" s="172"/>
      <c r="W85" s="171"/>
      <c r="X85" s="172"/>
      <c r="Y85" s="235"/>
    </row>
    <row r="86" spans="1:25" s="54" customFormat="1" ht="16.5" customHeight="1" thickBot="1">
      <c r="A86" s="2226" t="s">
        <v>56</v>
      </c>
      <c r="B86" s="2227"/>
      <c r="C86" s="2227"/>
      <c r="D86" s="2227"/>
      <c r="E86" s="2227"/>
      <c r="F86" s="2228"/>
      <c r="G86" s="165">
        <f>G85</f>
        <v>7.5</v>
      </c>
      <c r="H86" s="167">
        <f>H85</f>
        <v>225</v>
      </c>
      <c r="I86" s="204"/>
      <c r="J86" s="344"/>
      <c r="K86" s="348"/>
      <c r="L86" s="344"/>
      <c r="M86" s="346"/>
      <c r="N86" s="204"/>
      <c r="O86" s="350"/>
      <c r="P86" s="346"/>
      <c r="Q86" s="204"/>
      <c r="R86" s="344"/>
      <c r="S86" s="346"/>
      <c r="T86" s="204"/>
      <c r="U86" s="344"/>
      <c r="V86" s="346"/>
      <c r="W86" s="204"/>
      <c r="X86" s="344"/>
      <c r="Y86" s="351"/>
    </row>
    <row r="87" spans="1:25" ht="16.5" thickBot="1">
      <c r="A87" s="2229" t="s">
        <v>57</v>
      </c>
      <c r="B87" s="2230"/>
      <c r="C87" s="2230"/>
      <c r="D87" s="2230"/>
      <c r="E87" s="2230"/>
      <c r="F87" s="2230"/>
      <c r="G87" s="80">
        <f aca="true" t="shared" si="10" ref="G87:Y87">G77+G83+G86</f>
        <v>160</v>
      </c>
      <c r="H87" s="81">
        <f t="shared" si="10"/>
        <v>4800</v>
      </c>
      <c r="I87" s="205">
        <f t="shared" si="10"/>
        <v>1972</v>
      </c>
      <c r="J87" s="241">
        <f t="shared" si="10"/>
        <v>969</v>
      </c>
      <c r="K87" s="349">
        <f t="shared" si="10"/>
        <v>237</v>
      </c>
      <c r="L87" s="241">
        <f t="shared" si="10"/>
        <v>766</v>
      </c>
      <c r="M87" s="347">
        <f t="shared" si="10"/>
        <v>2303</v>
      </c>
      <c r="N87" s="205">
        <f t="shared" si="10"/>
        <v>25</v>
      </c>
      <c r="O87" s="241">
        <f t="shared" si="10"/>
        <v>23</v>
      </c>
      <c r="P87" s="347">
        <f t="shared" si="10"/>
        <v>23</v>
      </c>
      <c r="Q87" s="205">
        <f t="shared" si="10"/>
        <v>23</v>
      </c>
      <c r="R87" s="241">
        <f t="shared" si="10"/>
        <v>22</v>
      </c>
      <c r="S87" s="347">
        <f t="shared" si="10"/>
        <v>20</v>
      </c>
      <c r="T87" s="205">
        <f t="shared" si="10"/>
        <v>14</v>
      </c>
      <c r="U87" s="241">
        <f t="shared" si="10"/>
        <v>12</v>
      </c>
      <c r="V87" s="347">
        <f t="shared" si="10"/>
        <v>2</v>
      </c>
      <c r="W87" s="205">
        <f t="shared" si="10"/>
        <v>3</v>
      </c>
      <c r="X87" s="241">
        <f t="shared" si="10"/>
        <v>3</v>
      </c>
      <c r="Y87" s="347">
        <f t="shared" si="10"/>
        <v>5</v>
      </c>
    </row>
    <row r="88" spans="1:25" ht="16.5" thickBot="1">
      <c r="A88" s="2217" t="s">
        <v>49</v>
      </c>
      <c r="B88" s="2218"/>
      <c r="C88" s="2218"/>
      <c r="D88" s="2218"/>
      <c r="E88" s="2218"/>
      <c r="F88" s="2218"/>
      <c r="G88" s="2218"/>
      <c r="H88" s="2218"/>
      <c r="I88" s="2218"/>
      <c r="J88" s="2218"/>
      <c r="K88" s="2218"/>
      <c r="L88" s="2218"/>
      <c r="M88" s="2218"/>
      <c r="N88" s="2218"/>
      <c r="O88" s="2218"/>
      <c r="P88" s="2218"/>
      <c r="Q88" s="2218"/>
      <c r="R88" s="2218"/>
      <c r="S88" s="2218"/>
      <c r="T88" s="2218"/>
      <c r="U88" s="2218"/>
      <c r="V88" s="2218"/>
      <c r="W88" s="2218"/>
      <c r="X88" s="2218"/>
      <c r="Y88" s="2219"/>
    </row>
    <row r="89" spans="1:25" ht="16.5" thickBot="1">
      <c r="A89" s="2234" t="s">
        <v>50</v>
      </c>
      <c r="B89" s="2235"/>
      <c r="C89" s="2235"/>
      <c r="D89" s="2235"/>
      <c r="E89" s="2235"/>
      <c r="F89" s="2235"/>
      <c r="G89" s="2235"/>
      <c r="H89" s="2235"/>
      <c r="I89" s="2235"/>
      <c r="J89" s="2235"/>
      <c r="K89" s="2235"/>
      <c r="L89" s="2235"/>
      <c r="M89" s="2235"/>
      <c r="N89" s="2235"/>
      <c r="O89" s="2235"/>
      <c r="P89" s="2235"/>
      <c r="Q89" s="2235"/>
      <c r="R89" s="2235"/>
      <c r="S89" s="2235"/>
      <c r="T89" s="2235"/>
      <c r="U89" s="2235"/>
      <c r="V89" s="2235"/>
      <c r="W89" s="2235"/>
      <c r="X89" s="2235"/>
      <c r="Y89" s="2236"/>
    </row>
    <row r="90" spans="1:25" ht="15.75">
      <c r="A90" s="2213"/>
      <c r="B90" s="327"/>
      <c r="C90" s="323"/>
      <c r="D90" s="143"/>
      <c r="E90" s="324"/>
      <c r="F90" s="325"/>
      <c r="G90" s="328"/>
      <c r="H90" s="326"/>
      <c r="I90" s="323"/>
      <c r="J90" s="324"/>
      <c r="K90" s="324"/>
      <c r="L90" s="324"/>
      <c r="M90" s="325"/>
      <c r="N90" s="323"/>
      <c r="O90" s="324"/>
      <c r="P90" s="325"/>
      <c r="Q90" s="341"/>
      <c r="R90" s="324"/>
      <c r="S90" s="325"/>
      <c r="T90" s="323"/>
      <c r="U90" s="324"/>
      <c r="V90" s="325"/>
      <c r="W90" s="323"/>
      <c r="X90" s="324"/>
      <c r="Y90" s="325"/>
    </row>
    <row r="91" spans="1:25" ht="15.75">
      <c r="A91" s="2214"/>
      <c r="B91" s="108"/>
      <c r="C91" s="112"/>
      <c r="D91" s="144"/>
      <c r="E91" s="144"/>
      <c r="F91" s="111"/>
      <c r="G91" s="145"/>
      <c r="H91" s="329"/>
      <c r="I91" s="146"/>
      <c r="J91" s="147"/>
      <c r="K91" s="147"/>
      <c r="L91" s="147"/>
      <c r="M91" s="148"/>
      <c r="N91" s="112"/>
      <c r="O91" s="190"/>
      <c r="P91" s="111"/>
      <c r="Q91" s="112"/>
      <c r="R91" s="190"/>
      <c r="S91" s="111"/>
      <c r="T91" s="112"/>
      <c r="U91" s="190"/>
      <c r="V91" s="111"/>
      <c r="W91" s="112"/>
      <c r="X91" s="206"/>
      <c r="Y91" s="232"/>
    </row>
    <row r="92" spans="1:25" ht="15.75">
      <c r="A92" s="2214"/>
      <c r="B92" s="108"/>
      <c r="C92" s="112"/>
      <c r="D92" s="144"/>
      <c r="E92" s="144"/>
      <c r="F92" s="111"/>
      <c r="G92" s="145"/>
      <c r="H92" s="329"/>
      <c r="I92" s="146"/>
      <c r="J92" s="147"/>
      <c r="K92" s="147"/>
      <c r="L92" s="147"/>
      <c r="M92" s="148"/>
      <c r="N92" s="112"/>
      <c r="O92" s="190"/>
      <c r="P92" s="111"/>
      <c r="Q92" s="112"/>
      <c r="R92" s="190"/>
      <c r="S92" s="111"/>
      <c r="T92" s="112"/>
      <c r="U92" s="190"/>
      <c r="V92" s="111"/>
      <c r="W92" s="112"/>
      <c r="X92" s="206"/>
      <c r="Y92" s="232"/>
    </row>
    <row r="93" spans="1:25" ht="15.75">
      <c r="A93" s="2215"/>
      <c r="B93" s="108"/>
      <c r="C93" s="112"/>
      <c r="D93" s="144"/>
      <c r="E93" s="144"/>
      <c r="F93" s="111"/>
      <c r="G93" s="145"/>
      <c r="H93" s="329"/>
      <c r="I93" s="146"/>
      <c r="J93" s="147"/>
      <c r="K93" s="147"/>
      <c r="L93" s="147"/>
      <c r="M93" s="148"/>
      <c r="N93" s="112"/>
      <c r="O93" s="190"/>
      <c r="P93" s="111"/>
      <c r="Q93" s="112"/>
      <c r="R93" s="190"/>
      <c r="S93" s="111"/>
      <c r="T93" s="112"/>
      <c r="U93" s="190"/>
      <c r="V93" s="111"/>
      <c r="W93" s="112"/>
      <c r="X93" s="206"/>
      <c r="Y93" s="213"/>
    </row>
    <row r="94" spans="1:25" ht="15.75">
      <c r="A94" s="2216" t="s">
        <v>258</v>
      </c>
      <c r="B94" s="108" t="s">
        <v>556</v>
      </c>
      <c r="C94" s="112"/>
      <c r="D94" s="144" t="s">
        <v>65</v>
      </c>
      <c r="E94" s="144"/>
      <c r="F94" s="111"/>
      <c r="G94" s="333">
        <v>3</v>
      </c>
      <c r="H94" s="334">
        <f>G94*30</f>
        <v>90</v>
      </c>
      <c r="I94" s="335">
        <f>J94+K94+L94</f>
        <v>30</v>
      </c>
      <c r="J94" s="147">
        <v>20</v>
      </c>
      <c r="K94" s="147"/>
      <c r="L94" s="147">
        <v>10</v>
      </c>
      <c r="M94" s="336">
        <f>H94-I94</f>
        <v>60</v>
      </c>
      <c r="N94" s="112"/>
      <c r="O94" s="190"/>
      <c r="P94" s="111"/>
      <c r="Q94" s="112"/>
      <c r="R94" s="190">
        <v>2</v>
      </c>
      <c r="S94" s="111">
        <v>1</v>
      </c>
      <c r="T94" s="112"/>
      <c r="U94" s="190"/>
      <c r="V94" s="111"/>
      <c r="W94" s="112"/>
      <c r="X94" s="206"/>
      <c r="Y94" s="213"/>
    </row>
    <row r="95" spans="1:25" ht="15.75">
      <c r="A95" s="2214"/>
      <c r="B95" s="108"/>
      <c r="C95" s="112"/>
      <c r="D95" s="144"/>
      <c r="E95" s="144"/>
      <c r="F95" s="111"/>
      <c r="G95" s="145"/>
      <c r="H95" s="329"/>
      <c r="I95" s="146"/>
      <c r="J95" s="147"/>
      <c r="K95" s="147"/>
      <c r="L95" s="147"/>
      <c r="M95" s="148"/>
      <c r="N95" s="112"/>
      <c r="O95" s="190"/>
      <c r="P95" s="111"/>
      <c r="Q95" s="112"/>
      <c r="R95" s="190"/>
      <c r="S95" s="111"/>
      <c r="T95" s="112"/>
      <c r="U95" s="190"/>
      <c r="V95" s="111"/>
      <c r="W95" s="112"/>
      <c r="X95" s="206"/>
      <c r="Y95" s="213"/>
    </row>
    <row r="96" spans="1:25" ht="15.75">
      <c r="A96" s="2214"/>
      <c r="B96" s="108"/>
      <c r="C96" s="112"/>
      <c r="D96" s="144"/>
      <c r="E96" s="144"/>
      <c r="F96" s="111"/>
      <c r="G96" s="145"/>
      <c r="H96" s="329"/>
      <c r="I96" s="146"/>
      <c r="J96" s="147"/>
      <c r="K96" s="147"/>
      <c r="L96" s="147"/>
      <c r="M96" s="148"/>
      <c r="N96" s="112"/>
      <c r="O96" s="190"/>
      <c r="P96" s="111"/>
      <c r="Q96" s="112"/>
      <c r="R96" s="190"/>
      <c r="S96" s="111"/>
      <c r="T96" s="112"/>
      <c r="U96" s="190"/>
      <c r="V96" s="111"/>
      <c r="W96" s="112"/>
      <c r="X96" s="206"/>
      <c r="Y96" s="213"/>
    </row>
    <row r="97" spans="1:25" ht="15.75">
      <c r="A97" s="2215"/>
      <c r="B97" s="108"/>
      <c r="C97" s="112"/>
      <c r="D97" s="144"/>
      <c r="E97" s="144"/>
      <c r="F97" s="111"/>
      <c r="G97" s="145"/>
      <c r="H97" s="329"/>
      <c r="I97" s="146"/>
      <c r="J97" s="147"/>
      <c r="K97" s="147"/>
      <c r="L97" s="147"/>
      <c r="M97" s="148"/>
      <c r="N97" s="112"/>
      <c r="O97" s="190"/>
      <c r="P97" s="111"/>
      <c r="Q97" s="112"/>
      <c r="R97" s="190"/>
      <c r="S97" s="111"/>
      <c r="T97" s="112"/>
      <c r="U97" s="190"/>
      <c r="V97" s="111"/>
      <c r="W97" s="112"/>
      <c r="X97" s="206"/>
      <c r="Y97" s="213"/>
    </row>
    <row r="98" spans="1:25" ht="15.75">
      <c r="A98" s="2216" t="s">
        <v>259</v>
      </c>
      <c r="B98" s="108" t="s">
        <v>226</v>
      </c>
      <c r="C98" s="112"/>
      <c r="D98" s="144">
        <v>5</v>
      </c>
      <c r="E98" s="144"/>
      <c r="F98" s="111"/>
      <c r="G98" s="333">
        <v>3</v>
      </c>
      <c r="H98" s="334">
        <f>G98*30</f>
        <v>90</v>
      </c>
      <c r="I98" s="335">
        <f>J98+K98+L98</f>
        <v>30</v>
      </c>
      <c r="J98" s="147">
        <v>15</v>
      </c>
      <c r="K98" s="147"/>
      <c r="L98" s="147">
        <v>15</v>
      </c>
      <c r="M98" s="336">
        <f>H98-I98</f>
        <v>60</v>
      </c>
      <c r="N98" s="112"/>
      <c r="O98" s="190"/>
      <c r="P98" s="111"/>
      <c r="Q98" s="112"/>
      <c r="R98" s="190"/>
      <c r="S98" s="111"/>
      <c r="T98" s="112">
        <v>2</v>
      </c>
      <c r="U98" s="190"/>
      <c r="V98" s="111"/>
      <c r="W98" s="112"/>
      <c r="X98" s="206"/>
      <c r="Y98" s="213"/>
    </row>
    <row r="99" spans="1:25" ht="15.75">
      <c r="A99" s="2214"/>
      <c r="B99" s="108"/>
      <c r="C99" s="112"/>
      <c r="D99" s="144"/>
      <c r="E99" s="144"/>
      <c r="F99" s="111"/>
      <c r="G99" s="145"/>
      <c r="H99" s="329"/>
      <c r="I99" s="146"/>
      <c r="J99" s="147"/>
      <c r="K99" s="147"/>
      <c r="L99" s="147"/>
      <c r="M99" s="148"/>
      <c r="N99" s="112"/>
      <c r="O99" s="190"/>
      <c r="P99" s="111"/>
      <c r="Q99" s="112"/>
      <c r="R99" s="190"/>
      <c r="S99" s="111"/>
      <c r="T99" s="112"/>
      <c r="U99" s="190"/>
      <c r="V99" s="111"/>
      <c r="W99" s="112"/>
      <c r="X99" s="206"/>
      <c r="Y99" s="213"/>
    </row>
    <row r="100" spans="1:25" ht="15.75">
      <c r="A100" s="2214"/>
      <c r="B100" s="108"/>
      <c r="C100" s="112"/>
      <c r="D100" s="144"/>
      <c r="E100" s="144"/>
      <c r="F100" s="111"/>
      <c r="G100" s="145"/>
      <c r="H100" s="329"/>
      <c r="I100" s="146"/>
      <c r="J100" s="147"/>
      <c r="K100" s="147"/>
      <c r="L100" s="147"/>
      <c r="M100" s="148"/>
      <c r="N100" s="112"/>
      <c r="O100" s="190"/>
      <c r="P100" s="111"/>
      <c r="Q100" s="112"/>
      <c r="R100" s="190"/>
      <c r="S100" s="111"/>
      <c r="T100" s="112"/>
      <c r="U100" s="190"/>
      <c r="V100" s="111"/>
      <c r="W100" s="112"/>
      <c r="X100" s="206"/>
      <c r="Y100" s="213"/>
    </row>
    <row r="101" spans="1:25" ht="15.75">
      <c r="A101" s="2215"/>
      <c r="B101" s="108"/>
      <c r="C101" s="112"/>
      <c r="D101" s="144"/>
      <c r="E101" s="144"/>
      <c r="F101" s="111"/>
      <c r="G101" s="145"/>
      <c r="H101" s="329"/>
      <c r="I101" s="146"/>
      <c r="J101" s="147"/>
      <c r="K101" s="147"/>
      <c r="L101" s="147"/>
      <c r="M101" s="148"/>
      <c r="N101" s="112"/>
      <c r="O101" s="190"/>
      <c r="P101" s="111"/>
      <c r="Q101" s="112"/>
      <c r="R101" s="190"/>
      <c r="S101" s="111"/>
      <c r="T101" s="112"/>
      <c r="U101" s="190"/>
      <c r="V101" s="111"/>
      <c r="W101" s="112"/>
      <c r="X101" s="206"/>
      <c r="Y101" s="213"/>
    </row>
    <row r="102" spans="1:25" ht="15.75">
      <c r="A102" s="2216" t="s">
        <v>260</v>
      </c>
      <c r="B102" s="108" t="s">
        <v>557</v>
      </c>
      <c r="C102" s="112"/>
      <c r="D102" s="144" t="s">
        <v>67</v>
      </c>
      <c r="E102" s="144"/>
      <c r="F102" s="111"/>
      <c r="G102" s="333">
        <v>3</v>
      </c>
      <c r="H102" s="334">
        <f>G102*30</f>
        <v>90</v>
      </c>
      <c r="I102" s="335">
        <f>J102+K102+L102</f>
        <v>30</v>
      </c>
      <c r="J102" s="147">
        <v>20</v>
      </c>
      <c r="K102" s="147"/>
      <c r="L102" s="147">
        <v>10</v>
      </c>
      <c r="M102" s="336">
        <f>H102-I102</f>
        <v>60</v>
      </c>
      <c r="N102" s="112"/>
      <c r="O102" s="190"/>
      <c r="P102" s="111"/>
      <c r="Q102" s="112"/>
      <c r="R102" s="190"/>
      <c r="S102" s="111"/>
      <c r="T102" s="112"/>
      <c r="U102" s="190">
        <v>2</v>
      </c>
      <c r="V102" s="111">
        <v>1</v>
      </c>
      <c r="W102" s="112"/>
      <c r="X102" s="206"/>
      <c r="Y102" s="213"/>
    </row>
    <row r="103" spans="1:25" ht="15.75">
      <c r="A103" s="2214"/>
      <c r="B103" s="108"/>
      <c r="C103" s="112"/>
      <c r="D103" s="144"/>
      <c r="E103" s="144"/>
      <c r="F103" s="111"/>
      <c r="G103" s="145"/>
      <c r="H103" s="329"/>
      <c r="I103" s="146"/>
      <c r="J103" s="147"/>
      <c r="K103" s="147"/>
      <c r="L103" s="147"/>
      <c r="M103" s="148"/>
      <c r="N103" s="112"/>
      <c r="O103" s="190"/>
      <c r="P103" s="111"/>
      <c r="Q103" s="112"/>
      <c r="R103" s="190"/>
      <c r="S103" s="111"/>
      <c r="T103" s="112"/>
      <c r="U103" s="190"/>
      <c r="V103" s="111"/>
      <c r="W103" s="112"/>
      <c r="X103" s="206"/>
      <c r="Y103" s="213"/>
    </row>
    <row r="104" spans="1:25" ht="15.75">
      <c r="A104" s="2214"/>
      <c r="B104" s="108"/>
      <c r="C104" s="112"/>
      <c r="D104" s="144"/>
      <c r="E104" s="144"/>
      <c r="F104" s="111"/>
      <c r="G104" s="145"/>
      <c r="H104" s="329"/>
      <c r="I104" s="146"/>
      <c r="J104" s="147"/>
      <c r="K104" s="147"/>
      <c r="L104" s="147"/>
      <c r="M104" s="148"/>
      <c r="N104" s="112"/>
      <c r="O104" s="190"/>
      <c r="P104" s="111"/>
      <c r="Q104" s="112"/>
      <c r="R104" s="190"/>
      <c r="S104" s="111"/>
      <c r="T104" s="112"/>
      <c r="U104" s="190"/>
      <c r="V104" s="111"/>
      <c r="W104" s="112"/>
      <c r="X104" s="206"/>
      <c r="Y104" s="213"/>
    </row>
    <row r="105" spans="1:25" ht="15.75">
      <c r="A105" s="2214"/>
      <c r="B105" s="108"/>
      <c r="C105" s="112"/>
      <c r="D105" s="144"/>
      <c r="E105" s="144"/>
      <c r="F105" s="111"/>
      <c r="G105" s="145"/>
      <c r="H105" s="329"/>
      <c r="I105" s="146"/>
      <c r="J105" s="147"/>
      <c r="K105" s="147"/>
      <c r="L105" s="147"/>
      <c r="M105" s="148"/>
      <c r="N105" s="112"/>
      <c r="O105" s="190"/>
      <c r="P105" s="111"/>
      <c r="Q105" s="112"/>
      <c r="R105" s="190"/>
      <c r="S105" s="111"/>
      <c r="T105" s="112"/>
      <c r="U105" s="190"/>
      <c r="V105" s="111"/>
      <c r="W105" s="112"/>
      <c r="X105" s="206"/>
      <c r="Y105" s="213"/>
    </row>
    <row r="106" spans="1:25" ht="15.75">
      <c r="A106" s="2215"/>
      <c r="B106" s="108"/>
      <c r="C106" s="112"/>
      <c r="D106" s="144"/>
      <c r="E106" s="144"/>
      <c r="F106" s="111"/>
      <c r="G106" s="145"/>
      <c r="H106" s="329"/>
      <c r="I106" s="146"/>
      <c r="J106" s="147"/>
      <c r="K106" s="147"/>
      <c r="L106" s="147"/>
      <c r="M106" s="148"/>
      <c r="N106" s="112"/>
      <c r="O106" s="190"/>
      <c r="P106" s="111"/>
      <c r="Q106" s="112"/>
      <c r="R106" s="190"/>
      <c r="S106" s="111"/>
      <c r="T106" s="112"/>
      <c r="U106" s="190"/>
      <c r="V106" s="111"/>
      <c r="W106" s="112"/>
      <c r="X106" s="206"/>
      <c r="Y106" s="213"/>
    </row>
    <row r="107" spans="1:25" ht="15.75">
      <c r="A107" s="2216"/>
      <c r="B107" s="108"/>
      <c r="C107" s="112"/>
      <c r="D107" s="144"/>
      <c r="E107" s="144"/>
      <c r="F107" s="111"/>
      <c r="G107" s="333"/>
      <c r="H107" s="334"/>
      <c r="I107" s="335"/>
      <c r="J107" s="147"/>
      <c r="K107" s="147"/>
      <c r="L107" s="147"/>
      <c r="M107" s="336"/>
      <c r="N107" s="112"/>
      <c r="O107" s="190"/>
      <c r="P107" s="111"/>
      <c r="Q107" s="112"/>
      <c r="R107" s="190"/>
      <c r="S107" s="111"/>
      <c r="T107" s="112"/>
      <c r="U107" s="190"/>
      <c r="V107" s="111"/>
      <c r="W107" s="112"/>
      <c r="X107" s="206"/>
      <c r="Y107" s="213"/>
    </row>
    <row r="108" spans="1:25" ht="15.75">
      <c r="A108" s="2214"/>
      <c r="B108" s="108"/>
      <c r="C108" s="112"/>
      <c r="D108" s="144"/>
      <c r="E108" s="144"/>
      <c r="F108" s="111"/>
      <c r="G108" s="145"/>
      <c r="H108" s="329"/>
      <c r="I108" s="146"/>
      <c r="J108" s="147"/>
      <c r="K108" s="147"/>
      <c r="L108" s="147"/>
      <c r="M108" s="148"/>
      <c r="N108" s="112"/>
      <c r="O108" s="190"/>
      <c r="P108" s="111"/>
      <c r="Q108" s="112"/>
      <c r="R108" s="190"/>
      <c r="S108" s="111"/>
      <c r="T108" s="112"/>
      <c r="U108" s="190"/>
      <c r="V108" s="111"/>
      <c r="W108" s="112"/>
      <c r="X108" s="206"/>
      <c r="Y108" s="213"/>
    </row>
    <row r="109" spans="1:25" ht="15.75">
      <c r="A109" s="2214"/>
      <c r="B109" s="108"/>
      <c r="C109" s="112"/>
      <c r="D109" s="144"/>
      <c r="E109" s="144"/>
      <c r="F109" s="111"/>
      <c r="G109" s="145"/>
      <c r="H109" s="329"/>
      <c r="I109" s="146"/>
      <c r="J109" s="147"/>
      <c r="K109" s="147"/>
      <c r="L109" s="147"/>
      <c r="M109" s="148"/>
      <c r="N109" s="112"/>
      <c r="O109" s="190"/>
      <c r="P109" s="111"/>
      <c r="Q109" s="112"/>
      <c r="R109" s="190"/>
      <c r="S109" s="111"/>
      <c r="T109" s="112"/>
      <c r="U109" s="190"/>
      <c r="V109" s="111"/>
      <c r="W109" s="112"/>
      <c r="X109" s="206"/>
      <c r="Y109" s="213"/>
    </row>
    <row r="110" spans="1:25" ht="15.75">
      <c r="A110" s="2215"/>
      <c r="B110" s="78"/>
      <c r="C110" s="82"/>
      <c r="D110" s="131"/>
      <c r="E110" s="131"/>
      <c r="F110" s="113"/>
      <c r="G110" s="79"/>
      <c r="H110" s="329"/>
      <c r="I110" s="146"/>
      <c r="J110" s="147"/>
      <c r="K110" s="147"/>
      <c r="L110" s="147"/>
      <c r="M110" s="148"/>
      <c r="N110" s="82"/>
      <c r="O110" s="191"/>
      <c r="P110" s="113"/>
      <c r="Q110" s="82"/>
      <c r="R110" s="191"/>
      <c r="S110" s="113"/>
      <c r="T110" s="82"/>
      <c r="U110" s="191"/>
      <c r="V110" s="113"/>
      <c r="W110" s="82"/>
      <c r="X110" s="207"/>
      <c r="Y110" s="213"/>
    </row>
    <row r="111" spans="1:25" ht="15.75">
      <c r="A111" s="2294"/>
      <c r="B111" s="108"/>
      <c r="C111" s="82"/>
      <c r="D111" s="131"/>
      <c r="E111" s="131"/>
      <c r="F111" s="113"/>
      <c r="G111" s="337"/>
      <c r="H111" s="334"/>
      <c r="I111" s="335"/>
      <c r="J111" s="147"/>
      <c r="K111" s="147"/>
      <c r="L111" s="147"/>
      <c r="M111" s="336"/>
      <c r="N111" s="82"/>
      <c r="O111" s="191"/>
      <c r="P111" s="113"/>
      <c r="Q111" s="82"/>
      <c r="R111" s="191"/>
      <c r="S111" s="113"/>
      <c r="T111" s="82"/>
      <c r="U111" s="191"/>
      <c r="V111" s="113"/>
      <c r="W111" s="82"/>
      <c r="X111" s="207"/>
      <c r="Y111" s="213"/>
    </row>
    <row r="112" spans="1:25" ht="15.75">
      <c r="A112" s="2295"/>
      <c r="B112" s="108"/>
      <c r="C112" s="82"/>
      <c r="D112" s="131"/>
      <c r="E112" s="131"/>
      <c r="F112" s="113"/>
      <c r="G112" s="79"/>
      <c r="H112" s="329"/>
      <c r="I112" s="146"/>
      <c r="J112" s="147"/>
      <c r="K112" s="147"/>
      <c r="L112" s="147"/>
      <c r="M112" s="148"/>
      <c r="N112" s="82"/>
      <c r="O112" s="191"/>
      <c r="P112" s="113"/>
      <c r="Q112" s="82"/>
      <c r="R112" s="191"/>
      <c r="S112" s="113"/>
      <c r="T112" s="82"/>
      <c r="U112" s="191"/>
      <c r="V112" s="113"/>
      <c r="W112" s="82"/>
      <c r="X112" s="207"/>
      <c r="Y112" s="213"/>
    </row>
    <row r="113" spans="1:25" ht="15.75">
      <c r="A113" s="2295"/>
      <c r="B113" s="305"/>
      <c r="C113" s="306"/>
      <c r="D113" s="307"/>
      <c r="E113" s="307"/>
      <c r="F113" s="308"/>
      <c r="G113" s="309"/>
      <c r="H113" s="330"/>
      <c r="I113" s="310"/>
      <c r="J113" s="311"/>
      <c r="K113" s="311"/>
      <c r="L113" s="311"/>
      <c r="M113" s="312"/>
      <c r="N113" s="306"/>
      <c r="O113" s="313"/>
      <c r="P113" s="308"/>
      <c r="Q113" s="306"/>
      <c r="R113" s="313"/>
      <c r="S113" s="308"/>
      <c r="T113" s="306"/>
      <c r="U113" s="313"/>
      <c r="V113" s="308"/>
      <c r="W113" s="306"/>
      <c r="X113" s="314"/>
      <c r="Y113" s="233"/>
    </row>
    <row r="114" spans="1:25" ht="15.75">
      <c r="A114" s="2295"/>
      <c r="B114" s="251"/>
      <c r="C114" s="82"/>
      <c r="D114" s="131"/>
      <c r="E114" s="131"/>
      <c r="F114" s="113"/>
      <c r="G114" s="79"/>
      <c r="H114" s="331"/>
      <c r="I114" s="299"/>
      <c r="J114" s="297"/>
      <c r="K114" s="297"/>
      <c r="L114" s="297"/>
      <c r="M114" s="295"/>
      <c r="N114" s="82"/>
      <c r="O114" s="191"/>
      <c r="P114" s="113"/>
      <c r="Q114" s="82"/>
      <c r="R114" s="191"/>
      <c r="S114" s="113"/>
      <c r="T114" s="82"/>
      <c r="U114" s="191"/>
      <c r="V114" s="113"/>
      <c r="W114" s="82"/>
      <c r="X114" s="207"/>
      <c r="Y114" s="213"/>
    </row>
    <row r="115" spans="1:25" ht="16.5" customHeight="1" thickBot="1">
      <c r="A115" s="2296"/>
      <c r="B115" s="315"/>
      <c r="C115" s="316"/>
      <c r="D115" s="317"/>
      <c r="E115" s="317"/>
      <c r="F115" s="318"/>
      <c r="G115" s="319"/>
      <c r="H115" s="332"/>
      <c r="I115" s="149"/>
      <c r="J115" s="150"/>
      <c r="K115" s="150"/>
      <c r="L115" s="150"/>
      <c r="M115" s="151"/>
      <c r="N115" s="316"/>
      <c r="O115" s="320"/>
      <c r="P115" s="318"/>
      <c r="Q115" s="316"/>
      <c r="R115" s="320"/>
      <c r="S115" s="318"/>
      <c r="T115" s="316"/>
      <c r="U115" s="320"/>
      <c r="V115" s="318"/>
      <c r="W115" s="316"/>
      <c r="X115" s="321"/>
      <c r="Y115" s="322"/>
    </row>
    <row r="116" spans="1:30" ht="16.5" thickBot="1">
      <c r="A116" s="2297" t="s">
        <v>88</v>
      </c>
      <c r="B116" s="2298"/>
      <c r="C116" s="2298"/>
      <c r="D116" s="2298"/>
      <c r="E116" s="2298"/>
      <c r="F116" s="2299"/>
      <c r="G116" s="83">
        <f>G94+G98+G102</f>
        <v>9</v>
      </c>
      <c r="H116" s="83">
        <f aca="true" t="shared" si="11" ref="H116:V116">H94+H98+H102</f>
        <v>270</v>
      </c>
      <c r="I116" s="83">
        <f t="shared" si="11"/>
        <v>90</v>
      </c>
      <c r="J116" s="83">
        <f t="shared" si="11"/>
        <v>55</v>
      </c>
      <c r="K116" s="83">
        <f t="shared" si="11"/>
        <v>0</v>
      </c>
      <c r="L116" s="83">
        <f t="shared" si="11"/>
        <v>35</v>
      </c>
      <c r="M116" s="83">
        <f t="shared" si="11"/>
        <v>180</v>
      </c>
      <c r="N116" s="83"/>
      <c r="O116" s="83"/>
      <c r="P116" s="83"/>
      <c r="Q116" s="83"/>
      <c r="R116" s="83">
        <f t="shared" si="11"/>
        <v>2</v>
      </c>
      <c r="S116" s="83">
        <f t="shared" si="11"/>
        <v>1</v>
      </c>
      <c r="T116" s="83">
        <f t="shared" si="11"/>
        <v>2</v>
      </c>
      <c r="U116" s="83">
        <f t="shared" si="11"/>
        <v>2</v>
      </c>
      <c r="V116" s="83">
        <f t="shared" si="11"/>
        <v>1</v>
      </c>
      <c r="W116" s="83"/>
      <c r="X116" s="83"/>
      <c r="Y116" s="83"/>
      <c r="Z116" s="198"/>
      <c r="AA116" s="198"/>
      <c r="AB116" s="198"/>
      <c r="AC116" s="198"/>
      <c r="AD116" s="198"/>
    </row>
    <row r="117" spans="1:25" ht="16.5" thickBot="1">
      <c r="A117" s="2210" t="s">
        <v>61</v>
      </c>
      <c r="B117" s="2211"/>
      <c r="C117" s="2211"/>
      <c r="D117" s="2211"/>
      <c r="E117" s="2211"/>
      <c r="F117" s="2211"/>
      <c r="G117" s="2211"/>
      <c r="H117" s="2211"/>
      <c r="I117" s="2211"/>
      <c r="J117" s="2211"/>
      <c r="K117" s="2211"/>
      <c r="L117" s="2211"/>
      <c r="M117" s="2211"/>
      <c r="N117" s="2211"/>
      <c r="O117" s="2211"/>
      <c r="P117" s="2211"/>
      <c r="Q117" s="2211"/>
      <c r="R117" s="2211"/>
      <c r="S117" s="2211"/>
      <c r="T117" s="2211"/>
      <c r="U117" s="2211"/>
      <c r="V117" s="2211"/>
      <c r="W117" s="2211"/>
      <c r="X117" s="2211"/>
      <c r="Y117" s="2212"/>
    </row>
    <row r="118" spans="1:25" ht="16.5" thickBot="1">
      <c r="A118" s="2210" t="s">
        <v>319</v>
      </c>
      <c r="B118" s="2211"/>
      <c r="C118" s="2211"/>
      <c r="D118" s="2211"/>
      <c r="E118" s="2211"/>
      <c r="F118" s="2211"/>
      <c r="G118" s="2211"/>
      <c r="H118" s="2211"/>
      <c r="I118" s="2211"/>
      <c r="J118" s="2211"/>
      <c r="K118" s="2211"/>
      <c r="L118" s="2211"/>
      <c r="M118" s="2211"/>
      <c r="N118" s="2211"/>
      <c r="O118" s="2211"/>
      <c r="P118" s="2211"/>
      <c r="Q118" s="2211"/>
      <c r="R118" s="2211"/>
      <c r="S118" s="2211"/>
      <c r="T118" s="2211"/>
      <c r="U118" s="2211"/>
      <c r="V118" s="2211"/>
      <c r="W118" s="2211"/>
      <c r="X118" s="2211"/>
      <c r="Y118" s="2212"/>
    </row>
    <row r="119" spans="1:25" s="775" customFormat="1" ht="15.75">
      <c r="A119" s="762" t="s">
        <v>320</v>
      </c>
      <c r="B119" s="763" t="s">
        <v>195</v>
      </c>
      <c r="C119" s="764"/>
      <c r="D119" s="765">
        <v>5</v>
      </c>
      <c r="E119" s="765"/>
      <c r="F119" s="766"/>
      <c r="G119" s="767">
        <v>3</v>
      </c>
      <c r="H119" s="768">
        <f>G119*30</f>
        <v>90</v>
      </c>
      <c r="I119" s="769"/>
      <c r="J119" s="770"/>
      <c r="K119" s="770"/>
      <c r="L119" s="770"/>
      <c r="M119" s="771"/>
      <c r="N119" s="764"/>
      <c r="O119" s="765"/>
      <c r="P119" s="772"/>
      <c r="Q119" s="773"/>
      <c r="R119" s="765"/>
      <c r="S119" s="774"/>
      <c r="T119" s="764"/>
      <c r="U119" s="765"/>
      <c r="V119" s="772"/>
      <c r="W119" s="773"/>
      <c r="X119" s="765"/>
      <c r="Y119" s="772"/>
    </row>
    <row r="120" spans="1:25" ht="31.5">
      <c r="A120" s="425" t="s">
        <v>321</v>
      </c>
      <c r="B120" s="598" t="s">
        <v>238</v>
      </c>
      <c r="C120" s="299"/>
      <c r="D120" s="297"/>
      <c r="E120" s="297"/>
      <c r="F120" s="404"/>
      <c r="G120" s="599">
        <f aca="true" t="shared" si="12" ref="G120:M120">G121+G122</f>
        <v>4</v>
      </c>
      <c r="H120" s="593">
        <f t="shared" si="12"/>
        <v>120</v>
      </c>
      <c r="I120" s="592">
        <f t="shared" si="12"/>
        <v>51</v>
      </c>
      <c r="J120" s="403">
        <f t="shared" si="12"/>
        <v>34</v>
      </c>
      <c r="K120" s="403">
        <f t="shared" si="12"/>
        <v>9</v>
      </c>
      <c r="L120" s="403">
        <f t="shared" si="12"/>
        <v>8</v>
      </c>
      <c r="M120" s="403">
        <f t="shared" si="12"/>
        <v>69</v>
      </c>
      <c r="N120" s="299"/>
      <c r="O120" s="297"/>
      <c r="P120" s="295"/>
      <c r="Q120" s="600"/>
      <c r="R120" s="297"/>
      <c r="S120" s="601"/>
      <c r="T120" s="299"/>
      <c r="U120" s="297"/>
      <c r="V120" s="295"/>
      <c r="W120" s="600"/>
      <c r="X120" s="297"/>
      <c r="Y120" s="295"/>
    </row>
    <row r="121" spans="1:25" ht="31.5">
      <c r="A121" s="425" t="s">
        <v>345</v>
      </c>
      <c r="B121" s="598" t="s">
        <v>238</v>
      </c>
      <c r="C121" s="299"/>
      <c r="D121" s="297"/>
      <c r="E121" s="297"/>
      <c r="F121" s="404"/>
      <c r="G121" s="424">
        <v>2</v>
      </c>
      <c r="H121" s="425">
        <f>G121*30</f>
        <v>60</v>
      </c>
      <c r="I121" s="600">
        <f>J121+K121+L121</f>
        <v>27</v>
      </c>
      <c r="J121" s="297">
        <v>18</v>
      </c>
      <c r="K121" s="297">
        <v>9</v>
      </c>
      <c r="L121" s="297"/>
      <c r="M121" s="601">
        <f>H121-I121</f>
        <v>33</v>
      </c>
      <c r="N121" s="299"/>
      <c r="O121" s="297"/>
      <c r="P121" s="295"/>
      <c r="Q121" s="600"/>
      <c r="R121" s="297"/>
      <c r="S121" s="601"/>
      <c r="T121" s="299"/>
      <c r="U121" s="297"/>
      <c r="V121" s="295"/>
      <c r="W121" s="600"/>
      <c r="X121" s="297">
        <v>3</v>
      </c>
      <c r="Y121" s="295"/>
    </row>
    <row r="122" spans="1:25" ht="31.5">
      <c r="A122" s="425" t="s">
        <v>346</v>
      </c>
      <c r="B122" s="598" t="s">
        <v>238</v>
      </c>
      <c r="C122" s="299"/>
      <c r="D122" s="297" t="s">
        <v>84</v>
      </c>
      <c r="E122" s="297"/>
      <c r="F122" s="404"/>
      <c r="G122" s="424">
        <v>2</v>
      </c>
      <c r="H122" s="425">
        <f>G122*30</f>
        <v>60</v>
      </c>
      <c r="I122" s="600">
        <f>J122+K122+L122</f>
        <v>24</v>
      </c>
      <c r="J122" s="297">
        <v>16</v>
      </c>
      <c r="K122" s="297"/>
      <c r="L122" s="297">
        <v>8</v>
      </c>
      <c r="M122" s="601">
        <f>H122-I122</f>
        <v>36</v>
      </c>
      <c r="N122" s="299"/>
      <c r="O122" s="297"/>
      <c r="P122" s="295"/>
      <c r="Q122" s="600"/>
      <c r="R122" s="297"/>
      <c r="S122" s="601"/>
      <c r="T122" s="299"/>
      <c r="U122" s="297"/>
      <c r="V122" s="295"/>
      <c r="W122" s="600"/>
      <c r="X122" s="297"/>
      <c r="Y122" s="295">
        <v>3</v>
      </c>
    </row>
    <row r="123" spans="1:25" ht="15.75">
      <c r="A123" s="425" t="s">
        <v>322</v>
      </c>
      <c r="B123" s="598" t="s">
        <v>229</v>
      </c>
      <c r="C123" s="299"/>
      <c r="D123" s="297" t="s">
        <v>65</v>
      </c>
      <c r="E123" s="297"/>
      <c r="F123" s="404"/>
      <c r="G123" s="599">
        <v>3</v>
      </c>
      <c r="H123" s="593">
        <f>G123*30</f>
        <v>90</v>
      </c>
      <c r="I123" s="592">
        <f>J123+K123+L123</f>
        <v>30</v>
      </c>
      <c r="J123" s="403">
        <v>10</v>
      </c>
      <c r="K123" s="403">
        <v>20</v>
      </c>
      <c r="L123" s="403"/>
      <c r="M123" s="595">
        <f>H123-I123</f>
        <v>60</v>
      </c>
      <c r="N123" s="299"/>
      <c r="O123" s="297"/>
      <c r="P123" s="295"/>
      <c r="Q123" s="600"/>
      <c r="R123" s="297"/>
      <c r="S123" s="601">
        <v>3</v>
      </c>
      <c r="T123" s="299"/>
      <c r="U123" s="297"/>
      <c r="V123" s="295"/>
      <c r="W123" s="600"/>
      <c r="X123" s="297"/>
      <c r="Y123" s="295"/>
    </row>
    <row r="124" spans="1:25" ht="31.5">
      <c r="A124" s="425" t="s">
        <v>323</v>
      </c>
      <c r="B124" s="93" t="s">
        <v>246</v>
      </c>
      <c r="C124" s="299"/>
      <c r="D124" s="297"/>
      <c r="E124" s="297"/>
      <c r="F124" s="404"/>
      <c r="G124" s="599">
        <f aca="true" t="shared" si="13" ref="G124:M124">G125+G126+G127</f>
        <v>10</v>
      </c>
      <c r="H124" s="593">
        <f t="shared" si="13"/>
        <v>300</v>
      </c>
      <c r="I124" s="592">
        <f t="shared" si="13"/>
        <v>123</v>
      </c>
      <c r="J124" s="403">
        <f t="shared" si="13"/>
        <v>75</v>
      </c>
      <c r="K124" s="403">
        <f t="shared" si="13"/>
        <v>18</v>
      </c>
      <c r="L124" s="403">
        <f t="shared" si="13"/>
        <v>30</v>
      </c>
      <c r="M124" s="403">
        <f t="shared" si="13"/>
        <v>177</v>
      </c>
      <c r="N124" s="299"/>
      <c r="O124" s="297"/>
      <c r="P124" s="295"/>
      <c r="Q124" s="600"/>
      <c r="R124" s="297"/>
      <c r="S124" s="601"/>
      <c r="T124" s="299"/>
      <c r="U124" s="297"/>
      <c r="V124" s="295"/>
      <c r="W124" s="600"/>
      <c r="X124" s="297"/>
      <c r="Y124" s="295"/>
    </row>
    <row r="125" spans="1:25" ht="31.5">
      <c r="A125" s="425" t="s">
        <v>324</v>
      </c>
      <c r="B125" s="93" t="s">
        <v>246</v>
      </c>
      <c r="C125" s="299"/>
      <c r="D125" s="297" t="s">
        <v>67</v>
      </c>
      <c r="E125" s="297"/>
      <c r="F125" s="404"/>
      <c r="G125" s="424">
        <v>5</v>
      </c>
      <c r="H125" s="425">
        <f>G125*30</f>
        <v>150</v>
      </c>
      <c r="I125" s="600">
        <f>J125+K125+L125</f>
        <v>63</v>
      </c>
      <c r="J125" s="154">
        <v>45</v>
      </c>
      <c r="K125" s="154">
        <v>18</v>
      </c>
      <c r="L125" s="154"/>
      <c r="M125" s="601">
        <f>H125-I125</f>
        <v>87</v>
      </c>
      <c r="N125" s="299"/>
      <c r="O125" s="297"/>
      <c r="P125" s="295"/>
      <c r="Q125" s="600"/>
      <c r="R125" s="297"/>
      <c r="S125" s="601"/>
      <c r="T125" s="299"/>
      <c r="U125" s="297"/>
      <c r="V125" s="295">
        <v>7</v>
      </c>
      <c r="W125" s="600"/>
      <c r="X125" s="297"/>
      <c r="Y125" s="295"/>
    </row>
    <row r="126" spans="1:25" ht="31.5">
      <c r="A126" s="425" t="s">
        <v>325</v>
      </c>
      <c r="B126" s="93" t="s">
        <v>246</v>
      </c>
      <c r="C126" s="299">
        <v>7</v>
      </c>
      <c r="D126" s="297"/>
      <c r="E126" s="297"/>
      <c r="F126" s="404"/>
      <c r="G126" s="424">
        <v>3.5</v>
      </c>
      <c r="H126" s="425">
        <f>G126*30</f>
        <v>105</v>
      </c>
      <c r="I126" s="600">
        <f>J126+K126+L126</f>
        <v>45</v>
      </c>
      <c r="J126" s="154">
        <v>30</v>
      </c>
      <c r="K126" s="154"/>
      <c r="L126" s="154">
        <v>15</v>
      </c>
      <c r="M126" s="601">
        <f>H126-I126</f>
        <v>60</v>
      </c>
      <c r="N126" s="299"/>
      <c r="O126" s="297"/>
      <c r="P126" s="295"/>
      <c r="Q126" s="600"/>
      <c r="R126" s="297"/>
      <c r="S126" s="601"/>
      <c r="T126" s="299"/>
      <c r="U126" s="297"/>
      <c r="V126" s="295"/>
      <c r="W126" s="600">
        <v>3</v>
      </c>
      <c r="X126" s="297"/>
      <c r="Y126" s="295"/>
    </row>
    <row r="127" spans="1:25" ht="31.5">
      <c r="A127" s="425" t="s">
        <v>326</v>
      </c>
      <c r="B127" s="93" t="s">
        <v>247</v>
      </c>
      <c r="C127" s="299"/>
      <c r="D127" s="297"/>
      <c r="E127" s="297">
        <v>7</v>
      </c>
      <c r="F127" s="404"/>
      <c r="G127" s="424">
        <v>1.5</v>
      </c>
      <c r="H127" s="425">
        <f>G127*30</f>
        <v>45</v>
      </c>
      <c r="I127" s="600">
        <f>J127+K127+L127</f>
        <v>15</v>
      </c>
      <c r="J127" s="154"/>
      <c r="K127" s="154"/>
      <c r="L127" s="154">
        <v>15</v>
      </c>
      <c r="M127" s="601">
        <f>H127-I127</f>
        <v>30</v>
      </c>
      <c r="N127" s="299"/>
      <c r="O127" s="297"/>
      <c r="P127" s="295"/>
      <c r="Q127" s="600"/>
      <c r="R127" s="297"/>
      <c r="S127" s="601"/>
      <c r="T127" s="299"/>
      <c r="U127" s="297"/>
      <c r="V127" s="295"/>
      <c r="W127" s="600">
        <v>1</v>
      </c>
      <c r="X127" s="297"/>
      <c r="Y127" s="295"/>
    </row>
    <row r="128" spans="1:25" ht="31.5">
      <c r="A128" s="425" t="s">
        <v>327</v>
      </c>
      <c r="B128" s="598" t="s">
        <v>295</v>
      </c>
      <c r="C128" s="299"/>
      <c r="D128" s="297" t="s">
        <v>66</v>
      </c>
      <c r="E128" s="297"/>
      <c r="F128" s="404"/>
      <c r="G128" s="599">
        <v>4</v>
      </c>
      <c r="H128" s="593">
        <f>G128*30</f>
        <v>120</v>
      </c>
      <c r="I128" s="592">
        <f>J128+K128+L128</f>
        <v>54</v>
      </c>
      <c r="J128" s="403">
        <v>36</v>
      </c>
      <c r="K128" s="403">
        <v>18</v>
      </c>
      <c r="L128" s="403"/>
      <c r="M128" s="595">
        <f>H128-I128</f>
        <v>66</v>
      </c>
      <c r="N128" s="299"/>
      <c r="O128" s="297"/>
      <c r="P128" s="295"/>
      <c r="Q128" s="600"/>
      <c r="R128" s="297"/>
      <c r="S128" s="601"/>
      <c r="T128" s="299"/>
      <c r="U128" s="297">
        <v>6</v>
      </c>
      <c r="V128" s="295"/>
      <c r="W128" s="600"/>
      <c r="X128" s="297"/>
      <c r="Y128" s="295"/>
    </row>
    <row r="129" spans="1:25" ht="15.75">
      <c r="A129" s="425" t="s">
        <v>328</v>
      </c>
      <c r="B129" s="598" t="s">
        <v>262</v>
      </c>
      <c r="C129" s="299"/>
      <c r="D129" s="297" t="s">
        <v>67</v>
      </c>
      <c r="E129" s="297"/>
      <c r="F129" s="404"/>
      <c r="G129" s="599">
        <v>3</v>
      </c>
      <c r="H129" s="593">
        <f>G129*30</f>
        <v>90</v>
      </c>
      <c r="I129" s="592">
        <f>J129+K129+L129</f>
        <v>30</v>
      </c>
      <c r="J129" s="403">
        <v>10</v>
      </c>
      <c r="K129" s="403">
        <v>10</v>
      </c>
      <c r="L129" s="403">
        <v>10</v>
      </c>
      <c r="M129" s="595">
        <f>H129-I129</f>
        <v>60</v>
      </c>
      <c r="N129" s="299"/>
      <c r="O129" s="297"/>
      <c r="P129" s="295"/>
      <c r="Q129" s="600"/>
      <c r="R129" s="297"/>
      <c r="S129" s="601"/>
      <c r="T129" s="299"/>
      <c r="U129" s="297"/>
      <c r="V129" s="295">
        <v>3</v>
      </c>
      <c r="W129" s="600"/>
      <c r="X129" s="297"/>
      <c r="Y129" s="295"/>
    </row>
    <row r="130" spans="1:25" ht="15.75">
      <c r="A130" s="425" t="s">
        <v>329</v>
      </c>
      <c r="B130" s="598" t="s">
        <v>187</v>
      </c>
      <c r="C130" s="299"/>
      <c r="D130" s="297"/>
      <c r="E130" s="297"/>
      <c r="F130" s="404"/>
      <c r="G130" s="599">
        <f aca="true" t="shared" si="14" ref="G130:M130">G131+G132</f>
        <v>3</v>
      </c>
      <c r="H130" s="593">
        <f t="shared" si="14"/>
        <v>90</v>
      </c>
      <c r="I130" s="592">
        <f t="shared" si="14"/>
        <v>54</v>
      </c>
      <c r="J130" s="403">
        <f t="shared" si="14"/>
        <v>36</v>
      </c>
      <c r="K130" s="403">
        <f t="shared" si="14"/>
        <v>9</v>
      </c>
      <c r="L130" s="403">
        <f t="shared" si="14"/>
        <v>9</v>
      </c>
      <c r="M130" s="403">
        <f t="shared" si="14"/>
        <v>36</v>
      </c>
      <c r="N130" s="299"/>
      <c r="O130" s="297"/>
      <c r="P130" s="295"/>
      <c r="Q130" s="600"/>
      <c r="R130" s="297"/>
      <c r="S130" s="601"/>
      <c r="T130" s="299"/>
      <c r="U130" s="297"/>
      <c r="V130" s="295"/>
      <c r="W130" s="600"/>
      <c r="X130" s="297"/>
      <c r="Y130" s="295"/>
    </row>
    <row r="131" spans="1:25" ht="15.75">
      <c r="A131" s="425" t="s">
        <v>331</v>
      </c>
      <c r="B131" s="598" t="s">
        <v>187</v>
      </c>
      <c r="C131" s="299"/>
      <c r="D131" s="297"/>
      <c r="E131" s="297"/>
      <c r="F131" s="404"/>
      <c r="G131" s="424">
        <v>1.5</v>
      </c>
      <c r="H131" s="425">
        <f>G131*30</f>
        <v>45</v>
      </c>
      <c r="I131" s="600">
        <f>J131+K131+L131</f>
        <v>27</v>
      </c>
      <c r="J131" s="297">
        <v>18</v>
      </c>
      <c r="K131" s="297">
        <v>9</v>
      </c>
      <c r="L131" s="297"/>
      <c r="M131" s="601">
        <f>H131-I131</f>
        <v>18</v>
      </c>
      <c r="N131" s="299"/>
      <c r="O131" s="297"/>
      <c r="P131" s="295"/>
      <c r="Q131" s="600"/>
      <c r="R131" s="297"/>
      <c r="S131" s="601"/>
      <c r="T131" s="299"/>
      <c r="U131" s="297">
        <v>3</v>
      </c>
      <c r="V131" s="295"/>
      <c r="W131" s="600"/>
      <c r="X131" s="297"/>
      <c r="Y131" s="295"/>
    </row>
    <row r="132" spans="1:25" ht="15.75">
      <c r="A132" s="425" t="s">
        <v>332</v>
      </c>
      <c r="B132" s="598" t="s">
        <v>187</v>
      </c>
      <c r="C132" s="299" t="s">
        <v>67</v>
      </c>
      <c r="D132" s="297"/>
      <c r="E132" s="297"/>
      <c r="F132" s="404"/>
      <c r="G132" s="424">
        <v>1.5</v>
      </c>
      <c r="H132" s="425">
        <f>G132*30</f>
        <v>45</v>
      </c>
      <c r="I132" s="600">
        <f>J132+K132+L132</f>
        <v>27</v>
      </c>
      <c r="J132" s="297">
        <v>18</v>
      </c>
      <c r="K132" s="297"/>
      <c r="L132" s="297">
        <v>9</v>
      </c>
      <c r="M132" s="601">
        <f>H132-I132</f>
        <v>18</v>
      </c>
      <c r="N132" s="299"/>
      <c r="O132" s="297"/>
      <c r="P132" s="295"/>
      <c r="Q132" s="600"/>
      <c r="R132" s="297"/>
      <c r="S132" s="601"/>
      <c r="T132" s="299"/>
      <c r="U132" s="297"/>
      <c r="V132" s="295">
        <v>3</v>
      </c>
      <c r="W132" s="600"/>
      <c r="X132" s="297"/>
      <c r="Y132" s="295"/>
    </row>
    <row r="133" spans="1:25" ht="15.75">
      <c r="A133" s="425" t="s">
        <v>330</v>
      </c>
      <c r="B133" s="598" t="s">
        <v>242</v>
      </c>
      <c r="C133" s="299"/>
      <c r="D133" s="297"/>
      <c r="E133" s="297"/>
      <c r="F133" s="404"/>
      <c r="G133" s="599">
        <f>G134+G135</f>
        <v>4</v>
      </c>
      <c r="H133" s="593">
        <f>H134+H135</f>
        <v>120</v>
      </c>
      <c r="I133" s="592">
        <f>I134+I135</f>
        <v>51</v>
      </c>
      <c r="J133" s="403">
        <f>J134+J135</f>
        <v>34</v>
      </c>
      <c r="K133" s="403"/>
      <c r="L133" s="403">
        <f>L134+L135</f>
        <v>17</v>
      </c>
      <c r="M133" s="595">
        <f>M134+M135</f>
        <v>69</v>
      </c>
      <c r="N133" s="299"/>
      <c r="O133" s="297"/>
      <c r="P133" s="295"/>
      <c r="Q133" s="600"/>
      <c r="R133" s="297"/>
      <c r="S133" s="601"/>
      <c r="T133" s="299"/>
      <c r="U133" s="297"/>
      <c r="V133" s="295"/>
      <c r="W133" s="600"/>
      <c r="X133" s="297"/>
      <c r="Y133" s="295"/>
    </row>
    <row r="134" spans="1:25" ht="15.75">
      <c r="A134" s="425" t="s">
        <v>347</v>
      </c>
      <c r="B134" s="598" t="s">
        <v>242</v>
      </c>
      <c r="C134" s="299"/>
      <c r="D134" s="297"/>
      <c r="E134" s="297"/>
      <c r="F134" s="404"/>
      <c r="G134" s="424">
        <v>2</v>
      </c>
      <c r="H134" s="425">
        <f>G134*30</f>
        <v>60</v>
      </c>
      <c r="I134" s="600">
        <f>J134+K134+L134</f>
        <v>27</v>
      </c>
      <c r="J134" s="297">
        <v>18</v>
      </c>
      <c r="K134" s="297"/>
      <c r="L134" s="297">
        <v>9</v>
      </c>
      <c r="M134" s="601">
        <f>H134-I134</f>
        <v>33</v>
      </c>
      <c r="N134" s="299"/>
      <c r="O134" s="297"/>
      <c r="P134" s="295"/>
      <c r="Q134" s="600"/>
      <c r="R134" s="297"/>
      <c r="S134" s="601"/>
      <c r="T134" s="299"/>
      <c r="U134" s="297"/>
      <c r="V134" s="295"/>
      <c r="W134" s="600"/>
      <c r="X134" s="297">
        <v>3</v>
      </c>
      <c r="Y134" s="295"/>
    </row>
    <row r="135" spans="1:25" ht="15.75">
      <c r="A135" s="425" t="s">
        <v>348</v>
      </c>
      <c r="B135" s="598" t="s">
        <v>242</v>
      </c>
      <c r="C135" s="299"/>
      <c r="D135" s="297" t="s">
        <v>84</v>
      </c>
      <c r="E135" s="297"/>
      <c r="F135" s="404"/>
      <c r="G135" s="424">
        <v>2</v>
      </c>
      <c r="H135" s="425">
        <f>G135*30</f>
        <v>60</v>
      </c>
      <c r="I135" s="600">
        <f>J135+K135+L135</f>
        <v>24</v>
      </c>
      <c r="J135" s="297">
        <v>16</v>
      </c>
      <c r="K135" s="297"/>
      <c r="L135" s="297">
        <v>8</v>
      </c>
      <c r="M135" s="601">
        <f>H135-I135</f>
        <v>36</v>
      </c>
      <c r="N135" s="299"/>
      <c r="O135" s="297"/>
      <c r="P135" s="295"/>
      <c r="Q135" s="600"/>
      <c r="R135" s="297"/>
      <c r="S135" s="601"/>
      <c r="T135" s="299"/>
      <c r="U135" s="297"/>
      <c r="V135" s="295"/>
      <c r="W135" s="600"/>
      <c r="X135" s="297"/>
      <c r="Y135" s="295">
        <v>3</v>
      </c>
    </row>
    <row r="136" spans="1:25" ht="15.75">
      <c r="A136" s="425" t="s">
        <v>333</v>
      </c>
      <c r="B136" s="598" t="s">
        <v>256</v>
      </c>
      <c r="C136" s="299"/>
      <c r="D136" s="297"/>
      <c r="E136" s="297"/>
      <c r="F136" s="404"/>
      <c r="G136" s="599">
        <f aca="true" t="shared" si="15" ref="G136:M136">G137+G138+G139</f>
        <v>5.5</v>
      </c>
      <c r="H136" s="593">
        <f t="shared" si="15"/>
        <v>165</v>
      </c>
      <c r="I136" s="592">
        <f t="shared" si="15"/>
        <v>90</v>
      </c>
      <c r="J136" s="403">
        <f t="shared" si="15"/>
        <v>45</v>
      </c>
      <c r="K136" s="403">
        <f t="shared" si="15"/>
        <v>18</v>
      </c>
      <c r="L136" s="403">
        <f t="shared" si="15"/>
        <v>27</v>
      </c>
      <c r="M136" s="403">
        <f t="shared" si="15"/>
        <v>75</v>
      </c>
      <c r="N136" s="299"/>
      <c r="O136" s="297"/>
      <c r="P136" s="295"/>
      <c r="Q136" s="600"/>
      <c r="R136" s="297"/>
      <c r="S136" s="601"/>
      <c r="T136" s="299"/>
      <c r="U136" s="297"/>
      <c r="V136" s="295"/>
      <c r="W136" s="600"/>
      <c r="X136" s="297"/>
      <c r="Y136" s="295"/>
    </row>
    <row r="137" spans="1:25" ht="15.75">
      <c r="A137" s="425" t="s">
        <v>334</v>
      </c>
      <c r="B137" s="598" t="s">
        <v>256</v>
      </c>
      <c r="C137" s="299"/>
      <c r="D137" s="297"/>
      <c r="E137" s="297"/>
      <c r="F137" s="404"/>
      <c r="G137" s="424">
        <v>2.5</v>
      </c>
      <c r="H137" s="425">
        <f>G137*30</f>
        <v>75</v>
      </c>
      <c r="I137" s="600">
        <f>J137+K137+L137</f>
        <v>36</v>
      </c>
      <c r="J137" s="297">
        <v>27</v>
      </c>
      <c r="K137" s="297">
        <v>9</v>
      </c>
      <c r="L137" s="297"/>
      <c r="M137" s="601">
        <f>H137-I137</f>
        <v>39</v>
      </c>
      <c r="N137" s="299"/>
      <c r="O137" s="297"/>
      <c r="P137" s="295"/>
      <c r="Q137" s="600"/>
      <c r="R137" s="297"/>
      <c r="S137" s="601"/>
      <c r="T137" s="299"/>
      <c r="U137" s="297">
        <v>4</v>
      </c>
      <c r="V137" s="295"/>
      <c r="W137" s="600"/>
      <c r="X137" s="297"/>
      <c r="Y137" s="295"/>
    </row>
    <row r="138" spans="1:25" ht="15.75">
      <c r="A138" s="425" t="s">
        <v>335</v>
      </c>
      <c r="B138" s="598" t="s">
        <v>256</v>
      </c>
      <c r="C138" s="299" t="s">
        <v>67</v>
      </c>
      <c r="D138" s="297"/>
      <c r="E138" s="297"/>
      <c r="F138" s="404"/>
      <c r="G138" s="424">
        <v>2</v>
      </c>
      <c r="H138" s="425">
        <f>G138*30</f>
        <v>60</v>
      </c>
      <c r="I138" s="600">
        <f>J138+K138+L138</f>
        <v>36</v>
      </c>
      <c r="J138" s="297">
        <v>18</v>
      </c>
      <c r="K138" s="297">
        <v>9</v>
      </c>
      <c r="L138" s="297">
        <v>9</v>
      </c>
      <c r="M138" s="601">
        <f>H138-I138</f>
        <v>24</v>
      </c>
      <c r="N138" s="299"/>
      <c r="O138" s="297"/>
      <c r="P138" s="295"/>
      <c r="Q138" s="600"/>
      <c r="R138" s="297"/>
      <c r="S138" s="601"/>
      <c r="T138" s="299"/>
      <c r="U138" s="297"/>
      <c r="V138" s="295">
        <v>5</v>
      </c>
      <c r="W138" s="600"/>
      <c r="X138" s="297"/>
      <c r="Y138" s="295"/>
    </row>
    <row r="139" spans="1:25" ht="15.75">
      <c r="A139" s="425" t="s">
        <v>336</v>
      </c>
      <c r="B139" s="598" t="s">
        <v>257</v>
      </c>
      <c r="C139" s="299"/>
      <c r="D139" s="297"/>
      <c r="E139" s="297"/>
      <c r="F139" s="295" t="s">
        <v>67</v>
      </c>
      <c r="G139" s="424">
        <v>1</v>
      </c>
      <c r="H139" s="425">
        <f>G139*30</f>
        <v>30</v>
      </c>
      <c r="I139" s="600">
        <f>J139+K139+L139</f>
        <v>18</v>
      </c>
      <c r="J139" s="297"/>
      <c r="K139" s="297"/>
      <c r="L139" s="297">
        <v>18</v>
      </c>
      <c r="M139" s="601">
        <f>H139-I139</f>
        <v>12</v>
      </c>
      <c r="N139" s="299"/>
      <c r="O139" s="297"/>
      <c r="P139" s="295"/>
      <c r="Q139" s="600"/>
      <c r="R139" s="297"/>
      <c r="S139" s="601"/>
      <c r="T139" s="299"/>
      <c r="U139" s="297"/>
      <c r="V139" s="295">
        <v>2</v>
      </c>
      <c r="W139" s="600"/>
      <c r="X139" s="297"/>
      <c r="Y139" s="295"/>
    </row>
    <row r="140" spans="1:25" ht="31.5">
      <c r="A140" s="425" t="s">
        <v>338</v>
      </c>
      <c r="B140" s="598" t="s">
        <v>337</v>
      </c>
      <c r="C140" s="299"/>
      <c r="D140" s="297"/>
      <c r="E140" s="297"/>
      <c r="F140" s="295"/>
      <c r="G140" s="599">
        <f aca="true" t="shared" si="16" ref="G140:M140">G141+G142+G143</f>
        <v>7</v>
      </c>
      <c r="H140" s="593">
        <f t="shared" si="16"/>
        <v>210</v>
      </c>
      <c r="I140" s="592">
        <f t="shared" si="16"/>
        <v>104</v>
      </c>
      <c r="J140" s="403">
        <f t="shared" si="16"/>
        <v>57</v>
      </c>
      <c r="K140" s="403">
        <f t="shared" si="16"/>
        <v>39</v>
      </c>
      <c r="L140" s="403">
        <f t="shared" si="16"/>
        <v>8</v>
      </c>
      <c r="M140" s="403">
        <f t="shared" si="16"/>
        <v>106</v>
      </c>
      <c r="N140" s="299"/>
      <c r="O140" s="297"/>
      <c r="P140" s="295"/>
      <c r="Q140" s="600"/>
      <c r="R140" s="297"/>
      <c r="S140" s="601"/>
      <c r="T140" s="299"/>
      <c r="U140" s="297"/>
      <c r="V140" s="295"/>
      <c r="W140" s="600"/>
      <c r="X140" s="297"/>
      <c r="Y140" s="295"/>
    </row>
    <row r="141" spans="1:25" ht="31.5">
      <c r="A141" s="425" t="s">
        <v>342</v>
      </c>
      <c r="B141" s="598" t="s">
        <v>337</v>
      </c>
      <c r="C141" s="299"/>
      <c r="D141" s="297">
        <v>7</v>
      </c>
      <c r="E141" s="297"/>
      <c r="F141" s="295"/>
      <c r="G141" s="424">
        <v>3</v>
      </c>
      <c r="H141" s="425">
        <f>G141*30</f>
        <v>90</v>
      </c>
      <c r="I141" s="600">
        <f>J141+K141+L141</f>
        <v>45</v>
      </c>
      <c r="J141" s="297">
        <v>15</v>
      </c>
      <c r="K141" s="297">
        <v>30</v>
      </c>
      <c r="L141" s="297"/>
      <c r="M141" s="295">
        <f>H141-I141</f>
        <v>45</v>
      </c>
      <c r="N141" s="600"/>
      <c r="O141" s="298"/>
      <c r="P141" s="295"/>
      <c r="Q141" s="600"/>
      <c r="R141" s="298"/>
      <c r="S141" s="601"/>
      <c r="T141" s="299"/>
      <c r="U141" s="298"/>
      <c r="V141" s="295"/>
      <c r="W141" s="600">
        <v>3</v>
      </c>
      <c r="X141" s="601"/>
      <c r="Y141" s="295"/>
    </row>
    <row r="142" spans="1:25" ht="31.5">
      <c r="A142" s="425" t="s">
        <v>343</v>
      </c>
      <c r="B142" s="598" t="s">
        <v>337</v>
      </c>
      <c r="C142" s="299"/>
      <c r="D142" s="297"/>
      <c r="E142" s="297"/>
      <c r="F142" s="295"/>
      <c r="G142" s="424">
        <v>2</v>
      </c>
      <c r="H142" s="425">
        <f>G142*30</f>
        <v>60</v>
      </c>
      <c r="I142" s="600">
        <f>J142+K142+L142</f>
        <v>27</v>
      </c>
      <c r="J142" s="297">
        <v>18</v>
      </c>
      <c r="K142" s="297">
        <v>9</v>
      </c>
      <c r="L142" s="297"/>
      <c r="M142" s="295">
        <f>H142-I142</f>
        <v>33</v>
      </c>
      <c r="N142" s="600"/>
      <c r="O142" s="298"/>
      <c r="P142" s="295"/>
      <c r="Q142" s="600"/>
      <c r="R142" s="298"/>
      <c r="S142" s="601"/>
      <c r="T142" s="299"/>
      <c r="U142" s="298"/>
      <c r="V142" s="295"/>
      <c r="W142" s="600"/>
      <c r="X142" s="601">
        <v>3</v>
      </c>
      <c r="Y142" s="295"/>
    </row>
    <row r="143" spans="1:25" ht="31.5">
      <c r="A143" s="425" t="s">
        <v>344</v>
      </c>
      <c r="B143" s="598" t="s">
        <v>337</v>
      </c>
      <c r="C143" s="299" t="s">
        <v>84</v>
      </c>
      <c r="D143" s="297"/>
      <c r="E143" s="297"/>
      <c r="F143" s="295"/>
      <c r="G143" s="424">
        <v>2</v>
      </c>
      <c r="H143" s="425">
        <f>G143*30</f>
        <v>60</v>
      </c>
      <c r="I143" s="600">
        <f>J143+K143+L143</f>
        <v>32</v>
      </c>
      <c r="J143" s="297">
        <v>24</v>
      </c>
      <c r="K143" s="297"/>
      <c r="L143" s="297">
        <v>8</v>
      </c>
      <c r="M143" s="295">
        <f>H143-I143</f>
        <v>28</v>
      </c>
      <c r="N143" s="600"/>
      <c r="O143" s="298"/>
      <c r="P143" s="295"/>
      <c r="Q143" s="600"/>
      <c r="R143" s="298"/>
      <c r="S143" s="601"/>
      <c r="T143" s="299"/>
      <c r="U143" s="298"/>
      <c r="V143" s="295"/>
      <c r="W143" s="600"/>
      <c r="X143" s="601"/>
      <c r="Y143" s="295">
        <v>4</v>
      </c>
    </row>
    <row r="144" spans="1:25" ht="15.75">
      <c r="A144" s="425" t="s">
        <v>339</v>
      </c>
      <c r="B144" s="598" t="s">
        <v>188</v>
      </c>
      <c r="C144" s="299"/>
      <c r="D144" s="297"/>
      <c r="E144" s="297"/>
      <c r="F144" s="295"/>
      <c r="G144" s="599">
        <f aca="true" t="shared" si="17" ref="G144:M144">G145+G146</f>
        <v>6</v>
      </c>
      <c r="H144" s="593">
        <f t="shared" si="17"/>
        <v>180</v>
      </c>
      <c r="I144" s="592">
        <f t="shared" si="17"/>
        <v>90</v>
      </c>
      <c r="J144" s="403">
        <f t="shared" si="17"/>
        <v>45</v>
      </c>
      <c r="K144" s="403">
        <f t="shared" si="17"/>
        <v>15</v>
      </c>
      <c r="L144" s="403">
        <f t="shared" si="17"/>
        <v>30</v>
      </c>
      <c r="M144" s="403">
        <f t="shared" si="17"/>
        <v>90</v>
      </c>
      <c r="N144" s="600"/>
      <c r="O144" s="298"/>
      <c r="P144" s="295"/>
      <c r="Q144" s="600"/>
      <c r="R144" s="298"/>
      <c r="S144" s="601"/>
      <c r="T144" s="299"/>
      <c r="U144" s="298"/>
      <c r="V144" s="295"/>
      <c r="W144" s="600"/>
      <c r="X144" s="601"/>
      <c r="Y144" s="295"/>
    </row>
    <row r="145" spans="1:25" ht="15.75">
      <c r="A145" s="425" t="s">
        <v>340</v>
      </c>
      <c r="B145" s="598" t="s">
        <v>188</v>
      </c>
      <c r="C145" s="299">
        <v>5</v>
      </c>
      <c r="D145" s="297"/>
      <c r="E145" s="297"/>
      <c r="F145" s="295"/>
      <c r="G145" s="424">
        <v>5</v>
      </c>
      <c r="H145" s="425">
        <f aca="true" t="shared" si="18" ref="H145:H150">G145*30</f>
        <v>150</v>
      </c>
      <c r="I145" s="600">
        <f>J145+K145+L145</f>
        <v>75</v>
      </c>
      <c r="J145" s="297">
        <v>45</v>
      </c>
      <c r="K145" s="297">
        <v>15</v>
      </c>
      <c r="L145" s="297">
        <v>15</v>
      </c>
      <c r="M145" s="295">
        <f aca="true" t="shared" si="19" ref="M145:M150">H145-I145</f>
        <v>75</v>
      </c>
      <c r="N145" s="600"/>
      <c r="O145" s="298"/>
      <c r="P145" s="295"/>
      <c r="Q145" s="600"/>
      <c r="R145" s="298"/>
      <c r="S145" s="601"/>
      <c r="T145" s="299">
        <v>5</v>
      </c>
      <c r="U145" s="298"/>
      <c r="V145" s="295"/>
      <c r="W145" s="600"/>
      <c r="X145" s="601"/>
      <c r="Y145" s="295"/>
    </row>
    <row r="146" spans="1:25" ht="15.75">
      <c r="A146" s="425" t="s">
        <v>341</v>
      </c>
      <c r="B146" s="598" t="s">
        <v>189</v>
      </c>
      <c r="C146" s="299"/>
      <c r="D146" s="297"/>
      <c r="E146" s="297"/>
      <c r="F146" s="295">
        <v>5</v>
      </c>
      <c r="G146" s="424">
        <v>1</v>
      </c>
      <c r="H146" s="425">
        <f t="shared" si="18"/>
        <v>30</v>
      </c>
      <c r="I146" s="600">
        <f>J146+K146+L146</f>
        <v>15</v>
      </c>
      <c r="J146" s="297"/>
      <c r="K146" s="297"/>
      <c r="L146" s="297">
        <v>15</v>
      </c>
      <c r="M146" s="295">
        <f t="shared" si="19"/>
        <v>15</v>
      </c>
      <c r="N146" s="600"/>
      <c r="O146" s="298"/>
      <c r="P146" s="295"/>
      <c r="Q146" s="600"/>
      <c r="R146" s="298"/>
      <c r="S146" s="601"/>
      <c r="T146" s="299">
        <v>1</v>
      </c>
      <c r="U146" s="298"/>
      <c r="V146" s="295"/>
      <c r="W146" s="600"/>
      <c r="X146" s="601"/>
      <c r="Y146" s="295"/>
    </row>
    <row r="147" spans="1:25" ht="21.75" customHeight="1">
      <c r="A147" s="2204" t="s">
        <v>349</v>
      </c>
      <c r="B147" s="93" t="s">
        <v>231</v>
      </c>
      <c r="C147" s="88"/>
      <c r="D147" s="96">
        <v>7</v>
      </c>
      <c r="E147" s="90"/>
      <c r="F147" s="91"/>
      <c r="G147" s="339">
        <v>3</v>
      </c>
      <c r="H147" s="340">
        <f t="shared" si="18"/>
        <v>90</v>
      </c>
      <c r="I147" s="355">
        <v>45</v>
      </c>
      <c r="J147" s="374">
        <v>30</v>
      </c>
      <c r="K147" s="154"/>
      <c r="L147" s="374">
        <v>15</v>
      </c>
      <c r="M147" s="354">
        <f t="shared" si="19"/>
        <v>45</v>
      </c>
      <c r="N147" s="102"/>
      <c r="O147" s="193"/>
      <c r="P147" s="92"/>
      <c r="Q147" s="103"/>
      <c r="R147" s="193"/>
      <c r="S147" s="92"/>
      <c r="T147" s="103"/>
      <c r="U147" s="193"/>
      <c r="V147" s="92"/>
      <c r="W147" s="103">
        <v>3</v>
      </c>
      <c r="X147" s="209"/>
      <c r="Y147" s="213"/>
    </row>
    <row r="148" spans="1:25" ht="31.5" customHeight="1">
      <c r="A148" s="2205"/>
      <c r="B148" s="93" t="s">
        <v>267</v>
      </c>
      <c r="C148" s="88"/>
      <c r="D148" s="96">
        <v>7</v>
      </c>
      <c r="E148" s="90"/>
      <c r="F148" s="91"/>
      <c r="G148" s="94">
        <v>3</v>
      </c>
      <c r="H148" s="156">
        <f t="shared" si="18"/>
        <v>90</v>
      </c>
      <c r="I148" s="159">
        <f>J148+K148+L148</f>
        <v>45</v>
      </c>
      <c r="J148" s="154">
        <v>30</v>
      </c>
      <c r="K148" s="154"/>
      <c r="L148" s="154">
        <v>15</v>
      </c>
      <c r="M148" s="155">
        <f t="shared" si="19"/>
        <v>45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>
        <v>3</v>
      </c>
      <c r="X148" s="209"/>
      <c r="Y148" s="213"/>
    </row>
    <row r="149" spans="1:25" ht="31.5" customHeight="1">
      <c r="A149" s="2206"/>
      <c r="B149" s="93" t="s">
        <v>236</v>
      </c>
      <c r="C149" s="88"/>
      <c r="D149" s="96">
        <v>7</v>
      </c>
      <c r="E149" s="90"/>
      <c r="F149" s="91"/>
      <c r="G149" s="94">
        <v>3</v>
      </c>
      <c r="H149" s="156">
        <f t="shared" si="18"/>
        <v>90</v>
      </c>
      <c r="I149" s="159">
        <f>J149+K149+L149</f>
        <v>45</v>
      </c>
      <c r="J149" s="154">
        <v>30</v>
      </c>
      <c r="K149" s="154"/>
      <c r="L149" s="154">
        <v>15</v>
      </c>
      <c r="M149" s="155">
        <f t="shared" si="19"/>
        <v>45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>
        <v>3</v>
      </c>
      <c r="X149" s="209"/>
      <c r="Y149" s="213"/>
    </row>
    <row r="150" spans="1:25" ht="15.75">
      <c r="A150" s="2205" t="s">
        <v>350</v>
      </c>
      <c r="B150" s="236" t="s">
        <v>239</v>
      </c>
      <c r="C150" s="491">
        <v>7</v>
      </c>
      <c r="D150" s="492"/>
      <c r="E150" s="493"/>
      <c r="F150" s="494" t="s">
        <v>90</v>
      </c>
      <c r="G150" s="338">
        <v>6</v>
      </c>
      <c r="H150" s="571">
        <f t="shared" si="18"/>
        <v>180</v>
      </c>
      <c r="I150" s="572">
        <v>93</v>
      </c>
      <c r="J150" s="495">
        <v>45</v>
      </c>
      <c r="K150" s="495"/>
      <c r="L150" s="495">
        <v>48</v>
      </c>
      <c r="M150" s="573">
        <f t="shared" si="19"/>
        <v>87</v>
      </c>
      <c r="N150" s="85"/>
      <c r="O150" s="192"/>
      <c r="P150" s="86"/>
      <c r="Q150" s="87"/>
      <c r="R150" s="192"/>
      <c r="S150" s="86"/>
      <c r="T150" s="87"/>
      <c r="U150" s="192"/>
      <c r="V150" s="86"/>
      <c r="W150" s="87">
        <v>5</v>
      </c>
      <c r="X150" s="208">
        <v>2</v>
      </c>
      <c r="Y150" s="232"/>
    </row>
    <row r="151" spans="1:25" ht="15.75">
      <c r="A151" s="2205"/>
      <c r="B151" s="93" t="s">
        <v>232</v>
      </c>
      <c r="C151" s="88"/>
      <c r="D151" s="89"/>
      <c r="E151" s="90"/>
      <c r="F151" s="91"/>
      <c r="G151" s="94">
        <f>G152+G153</f>
        <v>6</v>
      </c>
      <c r="H151" s="156">
        <f>H152+H153</f>
        <v>180</v>
      </c>
      <c r="I151" s="159">
        <f>I152+I153</f>
        <v>93</v>
      </c>
      <c r="J151" s="154">
        <f>J152+J153</f>
        <v>45</v>
      </c>
      <c r="K151" s="154"/>
      <c r="L151" s="154">
        <f>L152+L153</f>
        <v>48</v>
      </c>
      <c r="M151" s="155">
        <f>M152+M153</f>
        <v>87</v>
      </c>
      <c r="N151" s="102"/>
      <c r="O151" s="193"/>
      <c r="P151" s="92"/>
      <c r="Q151" s="103"/>
      <c r="R151" s="193"/>
      <c r="S151" s="92"/>
      <c r="T151" s="103"/>
      <c r="U151" s="193"/>
      <c r="V151" s="92"/>
      <c r="W151" s="103"/>
      <c r="X151" s="209"/>
      <c r="Y151" s="213"/>
    </row>
    <row r="152" spans="1:25" ht="15.75">
      <c r="A152" s="2205"/>
      <c r="B152" s="93" t="s">
        <v>232</v>
      </c>
      <c r="C152" s="88">
        <v>7</v>
      </c>
      <c r="D152" s="89"/>
      <c r="E152" s="90"/>
      <c r="F152" s="91"/>
      <c r="G152" s="94">
        <v>4.5</v>
      </c>
      <c r="H152" s="156">
        <f>G152*30</f>
        <v>135</v>
      </c>
      <c r="I152" s="159">
        <f>J152+K152+L152</f>
        <v>75</v>
      </c>
      <c r="J152" s="154">
        <v>45</v>
      </c>
      <c r="K152" s="154"/>
      <c r="L152" s="154">
        <v>30</v>
      </c>
      <c r="M152" s="155">
        <f>H152-I152</f>
        <v>60</v>
      </c>
      <c r="N152" s="102"/>
      <c r="O152" s="193"/>
      <c r="P152" s="92"/>
      <c r="Q152" s="103"/>
      <c r="R152" s="193"/>
      <c r="S152" s="92"/>
      <c r="T152" s="103"/>
      <c r="U152" s="193"/>
      <c r="V152" s="92"/>
      <c r="W152" s="103">
        <v>5</v>
      </c>
      <c r="X152" s="209"/>
      <c r="Y152" s="213"/>
    </row>
    <row r="153" spans="1:25" ht="15.75">
      <c r="A153" s="2205"/>
      <c r="B153" s="93" t="s">
        <v>233</v>
      </c>
      <c r="C153" s="88"/>
      <c r="D153" s="89"/>
      <c r="E153" s="90"/>
      <c r="F153" s="91" t="s">
        <v>90</v>
      </c>
      <c r="G153" s="94">
        <v>1.5</v>
      </c>
      <c r="H153" s="156">
        <f>G153*30</f>
        <v>45</v>
      </c>
      <c r="I153" s="159">
        <f>J153+K153+L153</f>
        <v>18</v>
      </c>
      <c r="J153" s="154"/>
      <c r="K153" s="154"/>
      <c r="L153" s="154">
        <v>18</v>
      </c>
      <c r="M153" s="155">
        <f>H153-I153</f>
        <v>27</v>
      </c>
      <c r="N153" s="102"/>
      <c r="O153" s="193"/>
      <c r="P153" s="92"/>
      <c r="Q153" s="103"/>
      <c r="R153" s="193"/>
      <c r="S153" s="92"/>
      <c r="T153" s="103"/>
      <c r="U153" s="193"/>
      <c r="V153" s="92"/>
      <c r="W153" s="103"/>
      <c r="X153" s="209">
        <v>2</v>
      </c>
      <c r="Y153" s="213"/>
    </row>
    <row r="154" spans="1:25" ht="15.75">
      <c r="A154" s="2205"/>
      <c r="B154" s="93" t="s">
        <v>234</v>
      </c>
      <c r="C154" s="88"/>
      <c r="D154" s="89"/>
      <c r="E154" s="90"/>
      <c r="F154" s="91"/>
      <c r="G154" s="94">
        <f>G155+G156</f>
        <v>6</v>
      </c>
      <c r="H154" s="156">
        <f>H155+H156</f>
        <v>180</v>
      </c>
      <c r="I154" s="159">
        <f>I155+I156</f>
        <v>93</v>
      </c>
      <c r="J154" s="154">
        <f>J155+J156</f>
        <v>45</v>
      </c>
      <c r="K154" s="154"/>
      <c r="L154" s="154">
        <f>L155+L156</f>
        <v>48</v>
      </c>
      <c r="M154" s="155">
        <f>M155+M156</f>
        <v>87</v>
      </c>
      <c r="N154" s="102"/>
      <c r="O154" s="193"/>
      <c r="P154" s="92"/>
      <c r="Q154" s="103"/>
      <c r="R154" s="193"/>
      <c r="S154" s="92"/>
      <c r="T154" s="103"/>
      <c r="U154" s="193"/>
      <c r="V154" s="92"/>
      <c r="W154" s="103"/>
      <c r="X154" s="209"/>
      <c r="Y154" s="213"/>
    </row>
    <row r="155" spans="1:25" ht="15.75">
      <c r="A155" s="2205"/>
      <c r="B155" s="93" t="s">
        <v>234</v>
      </c>
      <c r="C155" s="88">
        <v>7</v>
      </c>
      <c r="D155" s="89"/>
      <c r="E155" s="90"/>
      <c r="F155" s="91"/>
      <c r="G155" s="94">
        <v>4.5</v>
      </c>
      <c r="H155" s="156">
        <f>G155*30</f>
        <v>135</v>
      </c>
      <c r="I155" s="159">
        <f>J155+K155+L155</f>
        <v>75</v>
      </c>
      <c r="J155" s="154">
        <v>45</v>
      </c>
      <c r="K155" s="154"/>
      <c r="L155" s="154">
        <v>30</v>
      </c>
      <c r="M155" s="155">
        <f>H155-I155</f>
        <v>60</v>
      </c>
      <c r="N155" s="102"/>
      <c r="O155" s="193"/>
      <c r="P155" s="92"/>
      <c r="Q155" s="103"/>
      <c r="R155" s="193"/>
      <c r="S155" s="92"/>
      <c r="T155" s="103"/>
      <c r="U155" s="193"/>
      <c r="V155" s="92"/>
      <c r="W155" s="103">
        <v>5</v>
      </c>
      <c r="X155" s="209"/>
      <c r="Y155" s="213"/>
    </row>
    <row r="156" spans="1:25" ht="31.5" customHeight="1">
      <c r="A156" s="2205"/>
      <c r="B156" s="93" t="s">
        <v>235</v>
      </c>
      <c r="C156" s="88"/>
      <c r="D156" s="89"/>
      <c r="E156" s="90"/>
      <c r="F156" s="91" t="s">
        <v>90</v>
      </c>
      <c r="G156" s="94">
        <v>1.5</v>
      </c>
      <c r="H156" s="156">
        <f>G156*30</f>
        <v>45</v>
      </c>
      <c r="I156" s="159">
        <f>J156+K156+L156</f>
        <v>18</v>
      </c>
      <c r="J156" s="154"/>
      <c r="K156" s="154"/>
      <c r="L156" s="154">
        <v>18</v>
      </c>
      <c r="M156" s="155">
        <f>H156-I156</f>
        <v>27</v>
      </c>
      <c r="N156" s="102"/>
      <c r="O156" s="193"/>
      <c r="P156" s="92"/>
      <c r="Q156" s="103"/>
      <c r="R156" s="193"/>
      <c r="S156" s="92"/>
      <c r="T156" s="103"/>
      <c r="U156" s="193"/>
      <c r="V156" s="92"/>
      <c r="W156" s="103"/>
      <c r="X156" s="209">
        <v>2</v>
      </c>
      <c r="Y156" s="213"/>
    </row>
    <row r="157" spans="1:25" ht="31.5" customHeight="1">
      <c r="A157" s="2204" t="s">
        <v>351</v>
      </c>
      <c r="B157" s="93" t="s">
        <v>275</v>
      </c>
      <c r="C157" s="88" t="s">
        <v>84</v>
      </c>
      <c r="D157" s="96">
        <v>7</v>
      </c>
      <c r="E157" s="90"/>
      <c r="F157" s="91"/>
      <c r="G157" s="339">
        <v>10</v>
      </c>
      <c r="H157" s="340">
        <f>G157*30</f>
        <v>300</v>
      </c>
      <c r="I157" s="355">
        <v>132</v>
      </c>
      <c r="J157" s="154">
        <v>49</v>
      </c>
      <c r="K157" s="154">
        <v>83</v>
      </c>
      <c r="L157" s="154"/>
      <c r="M157" s="354">
        <f>H157-I157</f>
        <v>168</v>
      </c>
      <c r="N157" s="102"/>
      <c r="O157" s="193"/>
      <c r="P157" s="92"/>
      <c r="Q157" s="103"/>
      <c r="R157" s="193"/>
      <c r="S157" s="92"/>
      <c r="T157" s="103"/>
      <c r="U157" s="193"/>
      <c r="V157" s="92"/>
      <c r="W157" s="103">
        <v>2</v>
      </c>
      <c r="X157" s="209">
        <v>6</v>
      </c>
      <c r="Y157" s="533">
        <v>6</v>
      </c>
    </row>
    <row r="158" spans="1:25" ht="31.5" customHeight="1">
      <c r="A158" s="2205"/>
      <c r="B158" s="93" t="s">
        <v>240</v>
      </c>
      <c r="C158" s="88"/>
      <c r="D158" s="89"/>
      <c r="E158" s="90"/>
      <c r="F158" s="91"/>
      <c r="G158" s="94">
        <f>G159+G160+G161</f>
        <v>10</v>
      </c>
      <c r="H158" s="156">
        <f>H159+H160+H161</f>
        <v>300</v>
      </c>
      <c r="I158" s="159">
        <f>I159+I160+I161</f>
        <v>132</v>
      </c>
      <c r="J158" s="154">
        <f>J159+J160+J161</f>
        <v>49</v>
      </c>
      <c r="K158" s="154">
        <f>K159+K160+K161</f>
        <v>83</v>
      </c>
      <c r="L158" s="154"/>
      <c r="M158" s="155">
        <f>M159+M160+M161</f>
        <v>168</v>
      </c>
      <c r="N158" s="102"/>
      <c r="O158" s="193"/>
      <c r="P158" s="92"/>
      <c r="Q158" s="103"/>
      <c r="R158" s="193"/>
      <c r="S158" s="92"/>
      <c r="T158" s="103"/>
      <c r="U158" s="193"/>
      <c r="V158" s="92"/>
      <c r="W158" s="103"/>
      <c r="X158" s="209"/>
      <c r="Y158" s="213"/>
    </row>
    <row r="159" spans="1:25" ht="31.5" customHeight="1">
      <c r="A159" s="2205"/>
      <c r="B159" s="93" t="s">
        <v>240</v>
      </c>
      <c r="C159" s="88"/>
      <c r="D159" s="96">
        <v>7</v>
      </c>
      <c r="E159" s="90"/>
      <c r="F159" s="91"/>
      <c r="G159" s="94">
        <v>3</v>
      </c>
      <c r="H159" s="156">
        <f>G159*30</f>
        <v>90</v>
      </c>
      <c r="I159" s="159">
        <f>J159+K159+L159</f>
        <v>30</v>
      </c>
      <c r="J159" s="154">
        <v>15</v>
      </c>
      <c r="K159" s="154">
        <v>15</v>
      </c>
      <c r="L159" s="154"/>
      <c r="M159" s="155">
        <f>H159-I159</f>
        <v>60</v>
      </c>
      <c r="N159" s="102"/>
      <c r="O159" s="193"/>
      <c r="P159" s="92"/>
      <c r="Q159" s="103"/>
      <c r="R159" s="193"/>
      <c r="S159" s="92"/>
      <c r="T159" s="103"/>
      <c r="U159" s="193"/>
      <c r="V159" s="92"/>
      <c r="W159" s="103">
        <v>2</v>
      </c>
      <c r="X159" s="209"/>
      <c r="Y159" s="213"/>
    </row>
    <row r="160" spans="1:25" ht="31.5" customHeight="1">
      <c r="A160" s="2205"/>
      <c r="B160" s="93" t="s">
        <v>240</v>
      </c>
      <c r="C160" s="88"/>
      <c r="D160" s="89"/>
      <c r="E160" s="90"/>
      <c r="F160" s="91"/>
      <c r="G160" s="94">
        <v>4</v>
      </c>
      <c r="H160" s="156">
        <f>G160*30</f>
        <v>120</v>
      </c>
      <c r="I160" s="159">
        <f>J160+K160+L160</f>
        <v>54</v>
      </c>
      <c r="J160" s="154">
        <v>18</v>
      </c>
      <c r="K160" s="154">
        <v>36</v>
      </c>
      <c r="L160" s="154"/>
      <c r="M160" s="155">
        <f>H160-I160</f>
        <v>66</v>
      </c>
      <c r="N160" s="102"/>
      <c r="O160" s="193"/>
      <c r="P160" s="92"/>
      <c r="Q160" s="103"/>
      <c r="R160" s="193"/>
      <c r="S160" s="92"/>
      <c r="T160" s="103"/>
      <c r="U160" s="193"/>
      <c r="V160" s="92"/>
      <c r="W160" s="103"/>
      <c r="X160" s="209">
        <v>6</v>
      </c>
      <c r="Y160" s="213"/>
    </row>
    <row r="161" spans="1:25" ht="31.5" customHeight="1">
      <c r="A161" s="2205"/>
      <c r="B161" s="93" t="s">
        <v>240</v>
      </c>
      <c r="C161" s="88" t="s">
        <v>84</v>
      </c>
      <c r="D161" s="89"/>
      <c r="E161" s="90"/>
      <c r="F161" s="91"/>
      <c r="G161" s="94">
        <v>3</v>
      </c>
      <c r="H161" s="156">
        <f>G161*30</f>
        <v>90</v>
      </c>
      <c r="I161" s="159">
        <f>J161+K161+L161</f>
        <v>48</v>
      </c>
      <c r="J161" s="154">
        <v>16</v>
      </c>
      <c r="K161" s="154">
        <v>32</v>
      </c>
      <c r="L161" s="154"/>
      <c r="M161" s="155">
        <f>H161-I161</f>
        <v>42</v>
      </c>
      <c r="N161" s="102"/>
      <c r="O161" s="193"/>
      <c r="P161" s="92"/>
      <c r="Q161" s="103"/>
      <c r="R161" s="193"/>
      <c r="S161" s="92"/>
      <c r="T161" s="103"/>
      <c r="U161" s="193"/>
      <c r="V161" s="92"/>
      <c r="W161" s="103"/>
      <c r="X161" s="209"/>
      <c r="Y161" s="533">
        <v>6</v>
      </c>
    </row>
    <row r="162" spans="1:25" ht="31.5" customHeight="1">
      <c r="A162" s="2205"/>
      <c r="B162" s="93" t="s">
        <v>241</v>
      </c>
      <c r="C162" s="88"/>
      <c r="D162" s="89"/>
      <c r="E162" s="90"/>
      <c r="F162" s="91"/>
      <c r="G162" s="94">
        <f>G163+G164+G165</f>
        <v>10</v>
      </c>
      <c r="H162" s="156">
        <f>H163+H164+H165</f>
        <v>300</v>
      </c>
      <c r="I162" s="159">
        <f>I163+I164+I165</f>
        <v>132</v>
      </c>
      <c r="J162" s="154">
        <f>J163+J164+J165</f>
        <v>49</v>
      </c>
      <c r="K162" s="154">
        <f>K163+K164+K165</f>
        <v>83</v>
      </c>
      <c r="L162" s="154"/>
      <c r="M162" s="155">
        <f>M163+M164+M165</f>
        <v>168</v>
      </c>
      <c r="N162" s="102"/>
      <c r="O162" s="193"/>
      <c r="P162" s="92"/>
      <c r="Q162" s="103"/>
      <c r="R162" s="193"/>
      <c r="S162" s="92"/>
      <c r="T162" s="103"/>
      <c r="U162" s="193"/>
      <c r="V162" s="92"/>
      <c r="W162" s="103"/>
      <c r="X162" s="209"/>
      <c r="Y162" s="213"/>
    </row>
    <row r="163" spans="1:25" ht="31.5" customHeight="1">
      <c r="A163" s="2205"/>
      <c r="B163" s="93" t="s">
        <v>241</v>
      </c>
      <c r="C163" s="88"/>
      <c r="D163" s="96">
        <v>7</v>
      </c>
      <c r="E163" s="90"/>
      <c r="F163" s="91"/>
      <c r="G163" s="94">
        <v>3</v>
      </c>
      <c r="H163" s="156">
        <f>G163*30</f>
        <v>90</v>
      </c>
      <c r="I163" s="159">
        <f>J163+K163+L163</f>
        <v>30</v>
      </c>
      <c r="J163" s="154">
        <v>15</v>
      </c>
      <c r="K163" s="154">
        <v>15</v>
      </c>
      <c r="L163" s="154"/>
      <c r="M163" s="155">
        <f>H163-I163</f>
        <v>60</v>
      </c>
      <c r="N163" s="102"/>
      <c r="O163" s="193"/>
      <c r="P163" s="92"/>
      <c r="Q163" s="103"/>
      <c r="R163" s="193"/>
      <c r="S163" s="92"/>
      <c r="T163" s="103"/>
      <c r="U163" s="193"/>
      <c r="V163" s="92"/>
      <c r="W163" s="103">
        <v>2</v>
      </c>
      <c r="X163" s="209"/>
      <c r="Y163" s="213"/>
    </row>
    <row r="164" spans="1:25" ht="31.5" customHeight="1">
      <c r="A164" s="2205"/>
      <c r="B164" s="93" t="s">
        <v>241</v>
      </c>
      <c r="C164" s="88"/>
      <c r="D164" s="89"/>
      <c r="E164" s="90"/>
      <c r="F164" s="91"/>
      <c r="G164" s="94">
        <v>4</v>
      </c>
      <c r="H164" s="156">
        <f>G164*30</f>
        <v>120</v>
      </c>
      <c r="I164" s="159">
        <f>J164+K164+L164</f>
        <v>54</v>
      </c>
      <c r="J164" s="154">
        <v>18</v>
      </c>
      <c r="K164" s="154">
        <v>36</v>
      </c>
      <c r="L164" s="154"/>
      <c r="M164" s="155">
        <f>H164-I164</f>
        <v>66</v>
      </c>
      <c r="N164" s="102"/>
      <c r="O164" s="193"/>
      <c r="P164" s="92"/>
      <c r="Q164" s="103"/>
      <c r="R164" s="193"/>
      <c r="S164" s="92"/>
      <c r="T164" s="103"/>
      <c r="U164" s="193"/>
      <c r="V164" s="92"/>
      <c r="W164" s="103"/>
      <c r="X164" s="209">
        <v>6</v>
      </c>
      <c r="Y164" s="213"/>
    </row>
    <row r="165" spans="1:25" ht="31.5" customHeight="1" thickBot="1">
      <c r="A165" s="2206"/>
      <c r="B165" s="93" t="s">
        <v>241</v>
      </c>
      <c r="C165" s="88" t="s">
        <v>84</v>
      </c>
      <c r="D165" s="89"/>
      <c r="E165" s="90"/>
      <c r="F165" s="91"/>
      <c r="G165" s="94">
        <v>3</v>
      </c>
      <c r="H165" s="156">
        <f>G165*30</f>
        <v>90</v>
      </c>
      <c r="I165" s="159">
        <f>J165+K165+L165</f>
        <v>48</v>
      </c>
      <c r="J165" s="154">
        <v>16</v>
      </c>
      <c r="K165" s="154">
        <v>32</v>
      </c>
      <c r="L165" s="154"/>
      <c r="M165" s="155">
        <f>H165-I165</f>
        <v>42</v>
      </c>
      <c r="N165" s="102"/>
      <c r="O165" s="193"/>
      <c r="P165" s="92"/>
      <c r="Q165" s="103"/>
      <c r="R165" s="193"/>
      <c r="S165" s="92"/>
      <c r="T165" s="103"/>
      <c r="U165" s="193"/>
      <c r="V165" s="92"/>
      <c r="W165" s="103"/>
      <c r="X165" s="209"/>
      <c r="Y165" s="533">
        <v>6</v>
      </c>
    </row>
    <row r="166" spans="1:30" ht="16.5" thickBot="1">
      <c r="A166" s="2207" t="s">
        <v>474</v>
      </c>
      <c r="B166" s="2208"/>
      <c r="C166" s="2208"/>
      <c r="D166" s="2208"/>
      <c r="E166" s="2208"/>
      <c r="F166" s="2209"/>
      <c r="G166" s="676">
        <f aca="true" t="shared" si="20" ref="G166:M166">G119+G120+G123+G124+G128+G129+G130+G133+G136+G140+G144+G147+G150+G157</f>
        <v>71.5</v>
      </c>
      <c r="H166" s="679">
        <f t="shared" si="20"/>
        <v>2145</v>
      </c>
      <c r="I166" s="375">
        <f t="shared" si="20"/>
        <v>947</v>
      </c>
      <c r="J166" s="677">
        <f t="shared" si="20"/>
        <v>506</v>
      </c>
      <c r="K166" s="677">
        <f t="shared" si="20"/>
        <v>239</v>
      </c>
      <c r="L166" s="677">
        <f t="shared" si="20"/>
        <v>202</v>
      </c>
      <c r="M166" s="678">
        <f t="shared" si="20"/>
        <v>1108</v>
      </c>
      <c r="N166" s="375"/>
      <c r="O166" s="677"/>
      <c r="P166" s="678"/>
      <c r="Q166" s="375"/>
      <c r="R166" s="677"/>
      <c r="S166" s="234">
        <f>S123</f>
        <v>3</v>
      </c>
      <c r="T166" s="240">
        <f>T145+T146</f>
        <v>6</v>
      </c>
      <c r="U166" s="241">
        <f>U128+U131+U137</f>
        <v>13</v>
      </c>
      <c r="V166" s="234">
        <f>V125+V129+V132+V138+V139</f>
        <v>20</v>
      </c>
      <c r="W166" s="240">
        <f>W126+W127+W141+W147+W150+W157</f>
        <v>17</v>
      </c>
      <c r="X166" s="241">
        <f>X121+X134+X142+X150+X157</f>
        <v>17</v>
      </c>
      <c r="Y166" s="239">
        <f>Y122+Y135+Y143+Y157</f>
        <v>16</v>
      </c>
      <c r="Z166" s="198"/>
      <c r="AA166" s="198"/>
      <c r="AB166" s="198"/>
      <c r="AC166" s="198"/>
      <c r="AD166" s="198"/>
    </row>
    <row r="167" spans="1:30" ht="16.5" thickBot="1">
      <c r="A167" s="2210" t="s">
        <v>500</v>
      </c>
      <c r="B167" s="2211"/>
      <c r="C167" s="2211"/>
      <c r="D167" s="2211"/>
      <c r="E167" s="2211"/>
      <c r="F167" s="2211"/>
      <c r="G167" s="2211"/>
      <c r="H167" s="2211"/>
      <c r="I167" s="2211"/>
      <c r="J167" s="2211"/>
      <c r="K167" s="2211"/>
      <c r="L167" s="2211"/>
      <c r="M167" s="2211"/>
      <c r="N167" s="2211"/>
      <c r="O167" s="2211"/>
      <c r="P167" s="2211"/>
      <c r="Q167" s="2211"/>
      <c r="R167" s="2211"/>
      <c r="S167" s="2211"/>
      <c r="T167" s="2211"/>
      <c r="U167" s="2211"/>
      <c r="V167" s="2211"/>
      <c r="W167" s="2211"/>
      <c r="X167" s="2211"/>
      <c r="Y167" s="2212"/>
      <c r="Z167" s="198"/>
      <c r="AA167" s="198"/>
      <c r="AB167" s="198"/>
      <c r="AC167" s="198"/>
      <c r="AD167" s="198"/>
    </row>
    <row r="168" spans="1:30" ht="15.75">
      <c r="A168" s="596" t="s">
        <v>440</v>
      </c>
      <c r="B168" s="597" t="s">
        <v>195</v>
      </c>
      <c r="C168" s="341"/>
      <c r="D168" s="143">
        <v>5</v>
      </c>
      <c r="E168" s="143"/>
      <c r="F168" s="325"/>
      <c r="G168" s="328">
        <v>3</v>
      </c>
      <c r="H168" s="326">
        <f>G168*30</f>
        <v>90</v>
      </c>
      <c r="I168" s="591"/>
      <c r="J168" s="324"/>
      <c r="K168" s="324"/>
      <c r="L168" s="324"/>
      <c r="M168" s="594"/>
      <c r="N168" s="341"/>
      <c r="O168" s="143"/>
      <c r="P168" s="602"/>
      <c r="Q168" s="603"/>
      <c r="R168" s="143"/>
      <c r="S168" s="604"/>
      <c r="T168" s="341"/>
      <c r="U168" s="143"/>
      <c r="V168" s="602"/>
      <c r="W168" s="603"/>
      <c r="X168" s="143"/>
      <c r="Y168" s="602"/>
      <c r="Z168" s="198"/>
      <c r="AA168" s="198"/>
      <c r="AB168" s="198"/>
      <c r="AC168" s="198"/>
      <c r="AD168" s="198"/>
    </row>
    <row r="169" spans="1:30" ht="31.5">
      <c r="A169" s="425" t="s">
        <v>441</v>
      </c>
      <c r="B169" s="598" t="s">
        <v>238</v>
      </c>
      <c r="C169" s="299"/>
      <c r="D169" s="297"/>
      <c r="E169" s="297"/>
      <c r="F169" s="404"/>
      <c r="G169" s="599">
        <f aca="true" t="shared" si="21" ref="G169:M169">G170+G171</f>
        <v>4</v>
      </c>
      <c r="H169" s="593">
        <f t="shared" si="21"/>
        <v>120</v>
      </c>
      <c r="I169" s="592">
        <f t="shared" si="21"/>
        <v>51</v>
      </c>
      <c r="J169" s="403">
        <f t="shared" si="21"/>
        <v>34</v>
      </c>
      <c r="K169" s="403">
        <f t="shared" si="21"/>
        <v>9</v>
      </c>
      <c r="L169" s="403">
        <f t="shared" si="21"/>
        <v>8</v>
      </c>
      <c r="M169" s="403">
        <f t="shared" si="21"/>
        <v>69</v>
      </c>
      <c r="N169" s="299"/>
      <c r="O169" s="297"/>
      <c r="P169" s="295"/>
      <c r="Q169" s="600"/>
      <c r="R169" s="297"/>
      <c r="S169" s="601"/>
      <c r="T169" s="299"/>
      <c r="U169" s="297"/>
      <c r="V169" s="295"/>
      <c r="W169" s="600"/>
      <c r="X169" s="297"/>
      <c r="Y169" s="295"/>
      <c r="Z169" s="198"/>
      <c r="AA169" s="198"/>
      <c r="AB169" s="198"/>
      <c r="AC169" s="198"/>
      <c r="AD169" s="198"/>
    </row>
    <row r="170" spans="1:30" ht="31.5">
      <c r="A170" s="425" t="s">
        <v>442</v>
      </c>
      <c r="B170" s="598" t="s">
        <v>238</v>
      </c>
      <c r="C170" s="299"/>
      <c r="D170" s="297"/>
      <c r="E170" s="297"/>
      <c r="F170" s="404"/>
      <c r="G170" s="424">
        <v>2</v>
      </c>
      <c r="H170" s="425">
        <f>G170*30</f>
        <v>60</v>
      </c>
      <c r="I170" s="600">
        <f>J170+K170+L170</f>
        <v>27</v>
      </c>
      <c r="J170" s="297">
        <v>18</v>
      </c>
      <c r="K170" s="297">
        <v>9</v>
      </c>
      <c r="L170" s="297"/>
      <c r="M170" s="601">
        <f>H170-I170</f>
        <v>33</v>
      </c>
      <c r="N170" s="299"/>
      <c r="O170" s="297"/>
      <c r="P170" s="295"/>
      <c r="Q170" s="600"/>
      <c r="R170" s="297"/>
      <c r="S170" s="601"/>
      <c r="T170" s="299"/>
      <c r="U170" s="297"/>
      <c r="V170" s="295"/>
      <c r="W170" s="600"/>
      <c r="X170" s="297">
        <v>3</v>
      </c>
      <c r="Y170" s="295"/>
      <c r="Z170" s="198"/>
      <c r="AA170" s="198"/>
      <c r="AB170" s="198"/>
      <c r="AC170" s="198"/>
      <c r="AD170" s="198"/>
    </row>
    <row r="171" spans="1:30" ht="31.5">
      <c r="A171" s="425" t="s">
        <v>443</v>
      </c>
      <c r="B171" s="598" t="s">
        <v>238</v>
      </c>
      <c r="C171" s="299"/>
      <c r="D171" s="297" t="s">
        <v>84</v>
      </c>
      <c r="E171" s="297"/>
      <c r="F171" s="404"/>
      <c r="G171" s="424">
        <v>2</v>
      </c>
      <c r="H171" s="425">
        <f>G171*30</f>
        <v>60</v>
      </c>
      <c r="I171" s="600">
        <f>J171+K171+L171</f>
        <v>24</v>
      </c>
      <c r="J171" s="297">
        <v>16</v>
      </c>
      <c r="K171" s="297"/>
      <c r="L171" s="297">
        <v>8</v>
      </c>
      <c r="M171" s="601">
        <f>H171-I171</f>
        <v>36</v>
      </c>
      <c r="N171" s="299"/>
      <c r="O171" s="297"/>
      <c r="P171" s="295"/>
      <c r="Q171" s="600"/>
      <c r="R171" s="297"/>
      <c r="S171" s="601"/>
      <c r="T171" s="299"/>
      <c r="U171" s="297"/>
      <c r="V171" s="295"/>
      <c r="W171" s="600"/>
      <c r="X171" s="297"/>
      <c r="Y171" s="295">
        <v>3</v>
      </c>
      <c r="Z171" s="198"/>
      <c r="AA171" s="198"/>
      <c r="AB171" s="198"/>
      <c r="AC171" s="198"/>
      <c r="AD171" s="198"/>
    </row>
    <row r="172" spans="1:30" ht="31.5">
      <c r="A172" s="425" t="s">
        <v>444</v>
      </c>
      <c r="B172" s="93" t="s">
        <v>246</v>
      </c>
      <c r="C172" s="299"/>
      <c r="D172" s="297"/>
      <c r="E172" s="297"/>
      <c r="F172" s="404"/>
      <c r="G172" s="599">
        <f aca="true" t="shared" si="22" ref="G172:M172">G173+G174</f>
        <v>8.5</v>
      </c>
      <c r="H172" s="593">
        <f t="shared" si="22"/>
        <v>255</v>
      </c>
      <c r="I172" s="592">
        <f t="shared" si="22"/>
        <v>108</v>
      </c>
      <c r="J172" s="403">
        <f t="shared" si="22"/>
        <v>75</v>
      </c>
      <c r="K172" s="403">
        <f t="shared" si="22"/>
        <v>18</v>
      </c>
      <c r="L172" s="403">
        <f t="shared" si="22"/>
        <v>15</v>
      </c>
      <c r="M172" s="403">
        <f t="shared" si="22"/>
        <v>147</v>
      </c>
      <c r="N172" s="299"/>
      <c r="O172" s="297"/>
      <c r="P172" s="295"/>
      <c r="Q172" s="600"/>
      <c r="R172" s="297"/>
      <c r="S172" s="601"/>
      <c r="T172" s="299"/>
      <c r="U172" s="297"/>
      <c r="V172" s="295"/>
      <c r="W172" s="600"/>
      <c r="X172" s="297"/>
      <c r="Y172" s="295"/>
      <c r="Z172" s="198"/>
      <c r="AA172" s="198"/>
      <c r="AB172" s="198"/>
      <c r="AC172" s="198"/>
      <c r="AD172" s="198"/>
    </row>
    <row r="173" spans="1:30" ht="31.5">
      <c r="A173" s="425" t="s">
        <v>445</v>
      </c>
      <c r="B173" s="93" t="s">
        <v>246</v>
      </c>
      <c r="C173" s="299"/>
      <c r="D173" s="297" t="s">
        <v>67</v>
      </c>
      <c r="E173" s="297"/>
      <c r="F173" s="404"/>
      <c r="G173" s="424">
        <v>5</v>
      </c>
      <c r="H173" s="425">
        <f>G173*30</f>
        <v>150</v>
      </c>
      <c r="I173" s="600">
        <f>J173+K173+L173</f>
        <v>63</v>
      </c>
      <c r="J173" s="154">
        <v>45</v>
      </c>
      <c r="K173" s="154">
        <v>18</v>
      </c>
      <c r="L173" s="154"/>
      <c r="M173" s="601">
        <f>H173-I173</f>
        <v>87</v>
      </c>
      <c r="N173" s="299"/>
      <c r="O173" s="297"/>
      <c r="P173" s="295"/>
      <c r="Q173" s="600"/>
      <c r="R173" s="297"/>
      <c r="S173" s="601"/>
      <c r="T173" s="299"/>
      <c r="U173" s="297"/>
      <c r="V173" s="295">
        <v>7</v>
      </c>
      <c r="W173" s="600"/>
      <c r="X173" s="297"/>
      <c r="Y173" s="295"/>
      <c r="Z173" s="198"/>
      <c r="AA173" s="198"/>
      <c r="AB173" s="198"/>
      <c r="AC173" s="198"/>
      <c r="AD173" s="198"/>
    </row>
    <row r="174" spans="1:30" ht="31.5">
      <c r="A174" s="425" t="s">
        <v>446</v>
      </c>
      <c r="B174" s="93" t="s">
        <v>246</v>
      </c>
      <c r="C174" s="299">
        <v>7</v>
      </c>
      <c r="D174" s="297"/>
      <c r="E174" s="297"/>
      <c r="F174" s="404"/>
      <c r="G174" s="424">
        <v>3.5</v>
      </c>
      <c r="H174" s="425">
        <f>G174*30</f>
        <v>105</v>
      </c>
      <c r="I174" s="600">
        <f>J174+K174+L174</f>
        <v>45</v>
      </c>
      <c r="J174" s="154">
        <v>30</v>
      </c>
      <c r="K174" s="154"/>
      <c r="L174" s="154">
        <v>15</v>
      </c>
      <c r="M174" s="601">
        <f>H174-I174</f>
        <v>60</v>
      </c>
      <c r="N174" s="299"/>
      <c r="O174" s="297"/>
      <c r="P174" s="295"/>
      <c r="Q174" s="600"/>
      <c r="R174" s="297"/>
      <c r="S174" s="601"/>
      <c r="T174" s="299"/>
      <c r="U174" s="297"/>
      <c r="V174" s="295"/>
      <c r="W174" s="600">
        <v>3</v>
      </c>
      <c r="X174" s="297"/>
      <c r="Y174" s="295"/>
      <c r="Z174" s="198"/>
      <c r="AA174" s="198"/>
      <c r="AB174" s="198"/>
      <c r="AC174" s="198"/>
      <c r="AD174" s="198"/>
    </row>
    <row r="175" spans="1:30" ht="15.75">
      <c r="A175" s="425" t="s">
        <v>447</v>
      </c>
      <c r="B175" s="615" t="s">
        <v>469</v>
      </c>
      <c r="C175" s="299"/>
      <c r="D175" s="297"/>
      <c r="E175" s="297"/>
      <c r="F175" s="404"/>
      <c r="G175" s="599">
        <f aca="true" t="shared" si="23" ref="G175:M175">G176+G177+G178</f>
        <v>5.5</v>
      </c>
      <c r="H175" s="593">
        <f t="shared" si="23"/>
        <v>165</v>
      </c>
      <c r="I175" s="592">
        <f t="shared" si="23"/>
        <v>81</v>
      </c>
      <c r="J175" s="374">
        <f t="shared" si="23"/>
        <v>42</v>
      </c>
      <c r="K175" s="374">
        <f t="shared" si="23"/>
        <v>0</v>
      </c>
      <c r="L175" s="374">
        <f t="shared" si="23"/>
        <v>39</v>
      </c>
      <c r="M175" s="374">
        <f t="shared" si="23"/>
        <v>84</v>
      </c>
      <c r="N175" s="299"/>
      <c r="O175" s="297"/>
      <c r="P175" s="295"/>
      <c r="Q175" s="600"/>
      <c r="R175" s="297"/>
      <c r="S175" s="601"/>
      <c r="T175" s="299"/>
      <c r="U175" s="297"/>
      <c r="V175" s="295"/>
      <c r="W175" s="600"/>
      <c r="X175" s="297"/>
      <c r="Y175" s="295"/>
      <c r="Z175" s="198"/>
      <c r="AA175" s="198"/>
      <c r="AB175" s="198"/>
      <c r="AC175" s="198"/>
      <c r="AD175" s="198"/>
    </row>
    <row r="176" spans="1:30" ht="15.75">
      <c r="A176" s="425" t="s">
        <v>471</v>
      </c>
      <c r="B176" s="615" t="s">
        <v>469</v>
      </c>
      <c r="C176" s="299"/>
      <c r="D176" s="297" t="s">
        <v>67</v>
      </c>
      <c r="E176" s="297"/>
      <c r="F176" s="404"/>
      <c r="G176" s="424">
        <v>3</v>
      </c>
      <c r="H176" s="425">
        <f>G176*30</f>
        <v>90</v>
      </c>
      <c r="I176" s="600">
        <f>J176+K176+L176</f>
        <v>36</v>
      </c>
      <c r="J176" s="154">
        <v>27</v>
      </c>
      <c r="K176" s="154"/>
      <c r="L176" s="154">
        <v>9</v>
      </c>
      <c r="M176" s="601">
        <f>H176-I176</f>
        <v>54</v>
      </c>
      <c r="N176" s="299"/>
      <c r="O176" s="297"/>
      <c r="P176" s="295"/>
      <c r="Q176" s="600"/>
      <c r="R176" s="297"/>
      <c r="S176" s="601"/>
      <c r="T176" s="299"/>
      <c r="U176" s="297"/>
      <c r="V176" s="295">
        <v>4</v>
      </c>
      <c r="W176" s="600"/>
      <c r="X176" s="297"/>
      <c r="Y176" s="295"/>
      <c r="Z176" s="198"/>
      <c r="AA176" s="198"/>
      <c r="AB176" s="198"/>
      <c r="AC176" s="198"/>
      <c r="AD176" s="198"/>
    </row>
    <row r="177" spans="1:30" ht="15.75">
      <c r="A177" s="425" t="s">
        <v>472</v>
      </c>
      <c r="B177" s="615" t="s">
        <v>469</v>
      </c>
      <c r="C177" s="299">
        <v>7</v>
      </c>
      <c r="D177" s="297"/>
      <c r="E177" s="297"/>
      <c r="F177" s="404"/>
      <c r="G177" s="424">
        <v>1.5</v>
      </c>
      <c r="H177" s="425">
        <f>G177*30</f>
        <v>45</v>
      </c>
      <c r="I177" s="600">
        <f>J177+K177+L177</f>
        <v>30</v>
      </c>
      <c r="J177" s="154">
        <v>15</v>
      </c>
      <c r="K177" s="154"/>
      <c r="L177" s="154">
        <v>15</v>
      </c>
      <c r="M177" s="601">
        <f>H177-I177</f>
        <v>15</v>
      </c>
      <c r="N177" s="299"/>
      <c r="O177" s="297"/>
      <c r="P177" s="295"/>
      <c r="Q177" s="600"/>
      <c r="R177" s="297"/>
      <c r="S177" s="601"/>
      <c r="T177" s="299"/>
      <c r="U177" s="297"/>
      <c r="V177" s="295"/>
      <c r="W177" s="600">
        <v>2</v>
      </c>
      <c r="X177" s="297"/>
      <c r="Y177" s="295"/>
      <c r="Z177" s="198"/>
      <c r="AA177" s="198"/>
      <c r="AB177" s="198"/>
      <c r="AC177" s="198"/>
      <c r="AD177" s="198"/>
    </row>
    <row r="178" spans="1:30" ht="31.5">
      <c r="A178" s="425" t="s">
        <v>473</v>
      </c>
      <c r="B178" s="615" t="s">
        <v>470</v>
      </c>
      <c r="C178" s="299"/>
      <c r="D178" s="297"/>
      <c r="E178" s="297"/>
      <c r="F178" s="295">
        <v>7</v>
      </c>
      <c r="G178" s="424">
        <v>1</v>
      </c>
      <c r="H178" s="425">
        <f>G178*30</f>
        <v>30</v>
      </c>
      <c r="I178" s="600">
        <f>J178+K178+L178</f>
        <v>15</v>
      </c>
      <c r="J178" s="154"/>
      <c r="K178" s="154"/>
      <c r="L178" s="154">
        <v>15</v>
      </c>
      <c r="M178" s="601">
        <f>H178-I178</f>
        <v>15</v>
      </c>
      <c r="N178" s="299"/>
      <c r="O178" s="297"/>
      <c r="P178" s="295"/>
      <c r="Q178" s="600"/>
      <c r="R178" s="297"/>
      <c r="S178" s="601"/>
      <c r="T178" s="299"/>
      <c r="U178" s="297"/>
      <c r="V178" s="295"/>
      <c r="W178" s="600">
        <v>1</v>
      </c>
      <c r="X178" s="297"/>
      <c r="Y178" s="295"/>
      <c r="Z178" s="198"/>
      <c r="AA178" s="198"/>
      <c r="AB178" s="198"/>
      <c r="AC178" s="198"/>
      <c r="AD178" s="198"/>
    </row>
    <row r="179" spans="1:30" ht="31.5">
      <c r="A179" s="425" t="s">
        <v>448</v>
      </c>
      <c r="B179" s="598" t="s">
        <v>295</v>
      </c>
      <c r="C179" s="299"/>
      <c r="D179" s="297" t="s">
        <v>66</v>
      </c>
      <c r="E179" s="297"/>
      <c r="F179" s="404"/>
      <c r="G179" s="599">
        <v>4</v>
      </c>
      <c r="H179" s="593">
        <f>G179*30</f>
        <v>120</v>
      </c>
      <c r="I179" s="592">
        <f>J179+K179+L179</f>
        <v>54</v>
      </c>
      <c r="J179" s="403">
        <v>36</v>
      </c>
      <c r="K179" s="403">
        <v>18</v>
      </c>
      <c r="L179" s="403"/>
      <c r="M179" s="595">
        <f>H179-I179</f>
        <v>66</v>
      </c>
      <c r="N179" s="299"/>
      <c r="O179" s="297"/>
      <c r="P179" s="295"/>
      <c r="Q179" s="600"/>
      <c r="R179" s="297"/>
      <c r="S179" s="601"/>
      <c r="T179" s="299"/>
      <c r="U179" s="297">
        <v>6</v>
      </c>
      <c r="V179" s="295"/>
      <c r="W179" s="600"/>
      <c r="X179" s="297"/>
      <c r="Y179" s="295"/>
      <c r="Z179" s="198"/>
      <c r="AA179" s="198"/>
      <c r="AB179" s="198"/>
      <c r="AC179" s="198"/>
      <c r="AD179" s="198"/>
    </row>
    <row r="180" spans="1:30" ht="15.75">
      <c r="A180" s="425" t="s">
        <v>449</v>
      </c>
      <c r="B180" s="598" t="s">
        <v>352</v>
      </c>
      <c r="C180" s="299"/>
      <c r="D180" s="297"/>
      <c r="E180" s="297"/>
      <c r="F180" s="404"/>
      <c r="G180" s="599">
        <f aca="true" t="shared" si="24" ref="G180:M180">G181+G182</f>
        <v>3</v>
      </c>
      <c r="H180" s="593">
        <f t="shared" si="24"/>
        <v>90</v>
      </c>
      <c r="I180" s="592">
        <f t="shared" si="24"/>
        <v>40</v>
      </c>
      <c r="J180" s="403">
        <f t="shared" si="24"/>
        <v>20</v>
      </c>
      <c r="K180" s="403">
        <f t="shared" si="24"/>
        <v>0</v>
      </c>
      <c r="L180" s="403">
        <f t="shared" si="24"/>
        <v>20</v>
      </c>
      <c r="M180" s="403">
        <f t="shared" si="24"/>
        <v>50</v>
      </c>
      <c r="N180" s="299"/>
      <c r="O180" s="297"/>
      <c r="P180" s="295"/>
      <c r="Q180" s="600"/>
      <c r="R180" s="297"/>
      <c r="S180" s="601"/>
      <c r="T180" s="299"/>
      <c r="U180" s="297"/>
      <c r="V180" s="295"/>
      <c r="W180" s="600"/>
      <c r="X180" s="297"/>
      <c r="Y180" s="295"/>
      <c r="Z180" s="198"/>
      <c r="AA180" s="198"/>
      <c r="AB180" s="198"/>
      <c r="AC180" s="198"/>
      <c r="AD180" s="198"/>
    </row>
    <row r="181" spans="1:30" ht="15.75">
      <c r="A181" s="425" t="s">
        <v>501</v>
      </c>
      <c r="B181" s="598" t="s">
        <v>354</v>
      </c>
      <c r="C181" s="299"/>
      <c r="D181" s="297" t="s">
        <v>64</v>
      </c>
      <c r="E181" s="297"/>
      <c r="F181" s="404"/>
      <c r="G181" s="424">
        <v>1.5</v>
      </c>
      <c r="H181" s="425">
        <f>G181*30</f>
        <v>45</v>
      </c>
      <c r="I181" s="600">
        <f>J181+K181+L181</f>
        <v>20</v>
      </c>
      <c r="J181" s="297">
        <v>10</v>
      </c>
      <c r="K181" s="297"/>
      <c r="L181" s="297">
        <v>10</v>
      </c>
      <c r="M181" s="601">
        <f>H181-I181</f>
        <v>25</v>
      </c>
      <c r="N181" s="299"/>
      <c r="O181" s="297"/>
      <c r="P181" s="295"/>
      <c r="Q181" s="600"/>
      <c r="R181" s="297">
        <v>2</v>
      </c>
      <c r="S181" s="601"/>
      <c r="T181" s="299"/>
      <c r="U181" s="297"/>
      <c r="V181" s="295"/>
      <c r="W181" s="600"/>
      <c r="X181" s="297"/>
      <c r="Y181" s="295"/>
      <c r="Z181" s="198"/>
      <c r="AA181" s="198"/>
      <c r="AB181" s="198"/>
      <c r="AC181" s="198"/>
      <c r="AD181" s="198"/>
    </row>
    <row r="182" spans="1:30" ht="15.75">
      <c r="A182" s="425" t="s">
        <v>502</v>
      </c>
      <c r="B182" s="598" t="s">
        <v>353</v>
      </c>
      <c r="C182" s="299"/>
      <c r="D182" s="297" t="s">
        <v>65</v>
      </c>
      <c r="E182" s="297"/>
      <c r="F182" s="404"/>
      <c r="G182" s="424">
        <v>1.5</v>
      </c>
      <c r="H182" s="425">
        <f>G182*30</f>
        <v>45</v>
      </c>
      <c r="I182" s="600">
        <f>J182+K182+L182</f>
        <v>20</v>
      </c>
      <c r="J182" s="297">
        <v>10</v>
      </c>
      <c r="K182" s="297"/>
      <c r="L182" s="297">
        <v>10</v>
      </c>
      <c r="M182" s="601">
        <f>H182-I182</f>
        <v>25</v>
      </c>
      <c r="N182" s="299"/>
      <c r="O182" s="297"/>
      <c r="P182" s="295"/>
      <c r="Q182" s="600"/>
      <c r="R182" s="297"/>
      <c r="S182" s="601">
        <v>2</v>
      </c>
      <c r="T182" s="299"/>
      <c r="U182" s="297"/>
      <c r="V182" s="295"/>
      <c r="W182" s="600"/>
      <c r="X182" s="297"/>
      <c r="Y182" s="295"/>
      <c r="Z182" s="198"/>
      <c r="AA182" s="198"/>
      <c r="AB182" s="198"/>
      <c r="AC182" s="198"/>
      <c r="AD182" s="198"/>
    </row>
    <row r="183" spans="1:30" ht="15.75">
      <c r="A183" s="425" t="s">
        <v>450</v>
      </c>
      <c r="B183" s="598" t="s">
        <v>262</v>
      </c>
      <c r="C183" s="299"/>
      <c r="D183" s="297" t="s">
        <v>84</v>
      </c>
      <c r="E183" s="297"/>
      <c r="F183" s="404"/>
      <c r="G183" s="599">
        <v>3</v>
      </c>
      <c r="H183" s="593">
        <f>G183*30</f>
        <v>90</v>
      </c>
      <c r="I183" s="592">
        <f>J183+K183+L183</f>
        <v>30</v>
      </c>
      <c r="J183" s="403">
        <v>10</v>
      </c>
      <c r="K183" s="403">
        <v>10</v>
      </c>
      <c r="L183" s="403">
        <v>10</v>
      </c>
      <c r="M183" s="595">
        <f>H183-I183</f>
        <v>60</v>
      </c>
      <c r="N183" s="299"/>
      <c r="O183" s="297"/>
      <c r="P183" s="295"/>
      <c r="Q183" s="600"/>
      <c r="R183" s="297"/>
      <c r="S183" s="601"/>
      <c r="T183" s="299"/>
      <c r="U183" s="297"/>
      <c r="V183" s="295"/>
      <c r="W183" s="600"/>
      <c r="X183" s="297"/>
      <c r="Y183" s="295">
        <v>3</v>
      </c>
      <c r="Z183" s="198"/>
      <c r="AA183" s="198"/>
      <c r="AB183" s="198"/>
      <c r="AC183" s="198"/>
      <c r="AD183" s="198"/>
    </row>
    <row r="184" spans="1:30" ht="15.75">
      <c r="A184" s="425" t="s">
        <v>451</v>
      </c>
      <c r="B184" s="598" t="s">
        <v>187</v>
      </c>
      <c r="C184" s="299"/>
      <c r="D184" s="297"/>
      <c r="E184" s="297"/>
      <c r="F184" s="404"/>
      <c r="G184" s="599">
        <f aca="true" t="shared" si="25" ref="G184:M184">G185+G186</f>
        <v>3</v>
      </c>
      <c r="H184" s="593">
        <f t="shared" si="25"/>
        <v>90</v>
      </c>
      <c r="I184" s="592">
        <f t="shared" si="25"/>
        <v>54</v>
      </c>
      <c r="J184" s="403">
        <f t="shared" si="25"/>
        <v>36</v>
      </c>
      <c r="K184" s="403">
        <f t="shared" si="25"/>
        <v>9</v>
      </c>
      <c r="L184" s="403">
        <f t="shared" si="25"/>
        <v>9</v>
      </c>
      <c r="M184" s="403">
        <f t="shared" si="25"/>
        <v>36</v>
      </c>
      <c r="N184" s="299"/>
      <c r="O184" s="297"/>
      <c r="P184" s="295"/>
      <c r="Q184" s="600"/>
      <c r="R184" s="297"/>
      <c r="S184" s="601"/>
      <c r="T184" s="299"/>
      <c r="U184" s="297"/>
      <c r="V184" s="295"/>
      <c r="W184" s="600"/>
      <c r="X184" s="297"/>
      <c r="Y184" s="295"/>
      <c r="Z184" s="198"/>
      <c r="AA184" s="198"/>
      <c r="AB184" s="198"/>
      <c r="AC184" s="198"/>
      <c r="AD184" s="198"/>
    </row>
    <row r="185" spans="1:30" ht="15.75">
      <c r="A185" s="425" t="s">
        <v>452</v>
      </c>
      <c r="B185" s="598" t="s">
        <v>187</v>
      </c>
      <c r="C185" s="299"/>
      <c r="D185" s="297"/>
      <c r="E185" s="297"/>
      <c r="F185" s="404"/>
      <c r="G185" s="424">
        <v>1.5</v>
      </c>
      <c r="H185" s="425">
        <f>G185*30</f>
        <v>45</v>
      </c>
      <c r="I185" s="600">
        <f>J185+K185+L185</f>
        <v>27</v>
      </c>
      <c r="J185" s="297">
        <v>18</v>
      </c>
      <c r="K185" s="297">
        <v>9</v>
      </c>
      <c r="L185" s="297"/>
      <c r="M185" s="601">
        <f>H185-I185</f>
        <v>18</v>
      </c>
      <c r="N185" s="299"/>
      <c r="O185" s="297"/>
      <c r="P185" s="295"/>
      <c r="Q185" s="600"/>
      <c r="R185" s="297"/>
      <c r="S185" s="601"/>
      <c r="T185" s="299"/>
      <c r="U185" s="297">
        <v>3</v>
      </c>
      <c r="V185" s="295"/>
      <c r="W185" s="600"/>
      <c r="X185" s="297"/>
      <c r="Y185" s="295"/>
      <c r="Z185" s="198"/>
      <c r="AA185" s="198"/>
      <c r="AB185" s="198"/>
      <c r="AC185" s="198"/>
      <c r="AD185" s="198"/>
    </row>
    <row r="186" spans="1:30" ht="15.75">
      <c r="A186" s="425" t="s">
        <v>453</v>
      </c>
      <c r="B186" s="598" t="s">
        <v>187</v>
      </c>
      <c r="C186" s="299" t="s">
        <v>67</v>
      </c>
      <c r="D186" s="297"/>
      <c r="E186" s="297"/>
      <c r="F186" s="404"/>
      <c r="G186" s="424">
        <v>1.5</v>
      </c>
      <c r="H186" s="425">
        <f>G186*30</f>
        <v>45</v>
      </c>
      <c r="I186" s="600">
        <f>J186+K186+L186</f>
        <v>27</v>
      </c>
      <c r="J186" s="297">
        <v>18</v>
      </c>
      <c r="K186" s="297"/>
      <c r="L186" s="297">
        <v>9</v>
      </c>
      <c r="M186" s="601">
        <f>H186-I186</f>
        <v>18</v>
      </c>
      <c r="N186" s="299"/>
      <c r="O186" s="297"/>
      <c r="P186" s="295"/>
      <c r="Q186" s="600"/>
      <c r="R186" s="297"/>
      <c r="S186" s="601"/>
      <c r="T186" s="299"/>
      <c r="U186" s="297"/>
      <c r="V186" s="295">
        <v>3</v>
      </c>
      <c r="W186" s="600"/>
      <c r="X186" s="297"/>
      <c r="Y186" s="295"/>
      <c r="Z186" s="198"/>
      <c r="AA186" s="198"/>
      <c r="AB186" s="198"/>
      <c r="AC186" s="198"/>
      <c r="AD186" s="198"/>
    </row>
    <row r="187" spans="1:30" ht="15.75">
      <c r="A187" s="425" t="s">
        <v>454</v>
      </c>
      <c r="B187" s="598" t="s">
        <v>256</v>
      </c>
      <c r="C187" s="299"/>
      <c r="D187" s="297"/>
      <c r="E187" s="297"/>
      <c r="F187" s="404"/>
      <c r="G187" s="599">
        <f aca="true" t="shared" si="26" ref="G187:M187">G188+G189+G190</f>
        <v>5.5</v>
      </c>
      <c r="H187" s="593">
        <f t="shared" si="26"/>
        <v>165</v>
      </c>
      <c r="I187" s="592">
        <f t="shared" si="26"/>
        <v>90</v>
      </c>
      <c r="J187" s="403">
        <f t="shared" si="26"/>
        <v>45</v>
      </c>
      <c r="K187" s="403">
        <f t="shared" si="26"/>
        <v>18</v>
      </c>
      <c r="L187" s="403">
        <f t="shared" si="26"/>
        <v>27</v>
      </c>
      <c r="M187" s="403">
        <f t="shared" si="26"/>
        <v>75</v>
      </c>
      <c r="N187" s="299"/>
      <c r="O187" s="297"/>
      <c r="P187" s="295"/>
      <c r="Q187" s="600"/>
      <c r="R187" s="297"/>
      <c r="S187" s="601"/>
      <c r="T187" s="299"/>
      <c r="U187" s="297"/>
      <c r="V187" s="295"/>
      <c r="W187" s="600"/>
      <c r="X187" s="297"/>
      <c r="Y187" s="295"/>
      <c r="Z187" s="198"/>
      <c r="AA187" s="198"/>
      <c r="AB187" s="198"/>
      <c r="AC187" s="198"/>
      <c r="AD187" s="198"/>
    </row>
    <row r="188" spans="1:30" ht="15.75">
      <c r="A188" s="425" t="s">
        <v>455</v>
      </c>
      <c r="B188" s="598" t="s">
        <v>256</v>
      </c>
      <c r="C188" s="299"/>
      <c r="D188" s="297"/>
      <c r="E188" s="297"/>
      <c r="F188" s="404"/>
      <c r="G188" s="424">
        <v>2.5</v>
      </c>
      <c r="H188" s="425">
        <f>G188*30</f>
        <v>75</v>
      </c>
      <c r="I188" s="600">
        <f>J188+K188+L188</f>
        <v>36</v>
      </c>
      <c r="J188" s="297">
        <v>27</v>
      </c>
      <c r="K188" s="297">
        <v>9</v>
      </c>
      <c r="L188" s="297"/>
      <c r="M188" s="601">
        <f>H188-I188</f>
        <v>39</v>
      </c>
      <c r="N188" s="299"/>
      <c r="O188" s="297"/>
      <c r="P188" s="295"/>
      <c r="Q188" s="600"/>
      <c r="R188" s="297"/>
      <c r="S188" s="601"/>
      <c r="T188" s="299"/>
      <c r="U188" s="297">
        <v>4</v>
      </c>
      <c r="V188" s="295"/>
      <c r="W188" s="600"/>
      <c r="X188" s="297"/>
      <c r="Y188" s="295"/>
      <c r="Z188" s="198"/>
      <c r="AA188" s="198"/>
      <c r="AB188" s="198"/>
      <c r="AC188" s="198"/>
      <c r="AD188" s="198"/>
    </row>
    <row r="189" spans="1:30" ht="15.75">
      <c r="A189" s="425" t="s">
        <v>430</v>
      </c>
      <c r="B189" s="598" t="s">
        <v>256</v>
      </c>
      <c r="C189" s="299" t="s">
        <v>67</v>
      </c>
      <c r="D189" s="297"/>
      <c r="E189" s="297"/>
      <c r="F189" s="404"/>
      <c r="G189" s="424">
        <v>2</v>
      </c>
      <c r="H189" s="425">
        <f>G189*30</f>
        <v>60</v>
      </c>
      <c r="I189" s="600">
        <f>J189+K189+L189</f>
        <v>36</v>
      </c>
      <c r="J189" s="297">
        <v>18</v>
      </c>
      <c r="K189" s="297">
        <v>9</v>
      </c>
      <c r="L189" s="297">
        <v>9</v>
      </c>
      <c r="M189" s="601">
        <f>H189-I189</f>
        <v>24</v>
      </c>
      <c r="N189" s="299"/>
      <c r="O189" s="297"/>
      <c r="P189" s="295"/>
      <c r="Q189" s="600"/>
      <c r="R189" s="297"/>
      <c r="S189" s="601"/>
      <c r="T189" s="299"/>
      <c r="U189" s="297"/>
      <c r="V189" s="295">
        <v>5</v>
      </c>
      <c r="W189" s="600"/>
      <c r="X189" s="297"/>
      <c r="Y189" s="295"/>
      <c r="Z189" s="198"/>
      <c r="AA189" s="198"/>
      <c r="AB189" s="198"/>
      <c r="AC189" s="198"/>
      <c r="AD189" s="198"/>
    </row>
    <row r="190" spans="1:30" ht="15.75">
      <c r="A190" s="425" t="s">
        <v>456</v>
      </c>
      <c r="B190" s="598" t="s">
        <v>257</v>
      </c>
      <c r="C190" s="299"/>
      <c r="D190" s="297"/>
      <c r="E190" s="297"/>
      <c r="F190" s="295" t="s">
        <v>67</v>
      </c>
      <c r="G190" s="424">
        <v>1</v>
      </c>
      <c r="H190" s="425">
        <f>G190*30</f>
        <v>30</v>
      </c>
      <c r="I190" s="600">
        <f>J190+K190+L190</f>
        <v>18</v>
      </c>
      <c r="J190" s="297"/>
      <c r="K190" s="297"/>
      <c r="L190" s="297">
        <v>18</v>
      </c>
      <c r="M190" s="601">
        <f>H190-I190</f>
        <v>12</v>
      </c>
      <c r="N190" s="299"/>
      <c r="O190" s="297"/>
      <c r="P190" s="295"/>
      <c r="Q190" s="600"/>
      <c r="R190" s="297"/>
      <c r="S190" s="601"/>
      <c r="T190" s="299"/>
      <c r="U190" s="297"/>
      <c r="V190" s="295">
        <v>2</v>
      </c>
      <c r="W190" s="600"/>
      <c r="X190" s="297"/>
      <c r="Y190" s="295"/>
      <c r="Z190" s="198"/>
      <c r="AA190" s="198"/>
      <c r="AB190" s="198"/>
      <c r="AC190" s="198"/>
      <c r="AD190" s="198"/>
    </row>
    <row r="191" spans="1:30" ht="31.5">
      <c r="A191" s="425" t="s">
        <v>457</v>
      </c>
      <c r="B191" s="598" t="s">
        <v>337</v>
      </c>
      <c r="C191" s="299"/>
      <c r="D191" s="297"/>
      <c r="E191" s="297"/>
      <c r="F191" s="404"/>
      <c r="G191" s="599">
        <f aca="true" t="shared" si="27" ref="G191:M191">G192+G193+G194</f>
        <v>7</v>
      </c>
      <c r="H191" s="593">
        <f t="shared" si="27"/>
        <v>210</v>
      </c>
      <c r="I191" s="592">
        <f t="shared" si="27"/>
        <v>104</v>
      </c>
      <c r="J191" s="403">
        <f t="shared" si="27"/>
        <v>57</v>
      </c>
      <c r="K191" s="403">
        <f t="shared" si="27"/>
        <v>39</v>
      </c>
      <c r="L191" s="403">
        <f t="shared" si="27"/>
        <v>8</v>
      </c>
      <c r="M191" s="403">
        <f t="shared" si="27"/>
        <v>106</v>
      </c>
      <c r="N191" s="299"/>
      <c r="O191" s="297"/>
      <c r="P191" s="295"/>
      <c r="Q191" s="600"/>
      <c r="R191" s="297"/>
      <c r="S191" s="601"/>
      <c r="T191" s="299"/>
      <c r="U191" s="297"/>
      <c r="V191" s="295"/>
      <c r="W191" s="600"/>
      <c r="X191" s="297"/>
      <c r="Y191" s="295"/>
      <c r="Z191" s="198"/>
      <c r="AA191" s="198"/>
      <c r="AB191" s="198"/>
      <c r="AC191" s="198"/>
      <c r="AD191" s="198"/>
    </row>
    <row r="192" spans="1:30" ht="31.5">
      <c r="A192" s="425" t="s">
        <v>458</v>
      </c>
      <c r="B192" s="598" t="s">
        <v>337</v>
      </c>
      <c r="C192" s="299"/>
      <c r="D192" s="297">
        <v>7</v>
      </c>
      <c r="E192" s="297"/>
      <c r="F192" s="404"/>
      <c r="G192" s="424">
        <v>3</v>
      </c>
      <c r="H192" s="425">
        <f>G192*30</f>
        <v>90</v>
      </c>
      <c r="I192" s="600">
        <f>J192+K192+L192</f>
        <v>45</v>
      </c>
      <c r="J192" s="297">
        <v>15</v>
      </c>
      <c r="K192" s="297">
        <v>30</v>
      </c>
      <c r="L192" s="297"/>
      <c r="M192" s="295">
        <f>H192-I192</f>
        <v>45</v>
      </c>
      <c r="N192" s="600"/>
      <c r="O192" s="298"/>
      <c r="P192" s="295"/>
      <c r="Q192" s="600"/>
      <c r="R192" s="298"/>
      <c r="S192" s="601"/>
      <c r="T192" s="299"/>
      <c r="U192" s="298"/>
      <c r="V192" s="295"/>
      <c r="W192" s="600">
        <v>3</v>
      </c>
      <c r="X192" s="601"/>
      <c r="Y192" s="295"/>
      <c r="Z192" s="198"/>
      <c r="AA192" s="198"/>
      <c r="AB192" s="198"/>
      <c r="AC192" s="198"/>
      <c r="AD192" s="198"/>
    </row>
    <row r="193" spans="1:30" ht="31.5">
      <c r="A193" s="425" t="s">
        <v>459</v>
      </c>
      <c r="B193" s="598" t="s">
        <v>337</v>
      </c>
      <c r="C193" s="299"/>
      <c r="D193" s="297"/>
      <c r="E193" s="297"/>
      <c r="F193" s="404"/>
      <c r="G193" s="424">
        <v>2</v>
      </c>
      <c r="H193" s="425">
        <f>G193*30</f>
        <v>60</v>
      </c>
      <c r="I193" s="600">
        <f>J193+K193+L193</f>
        <v>27</v>
      </c>
      <c r="J193" s="297">
        <v>18</v>
      </c>
      <c r="K193" s="297">
        <v>9</v>
      </c>
      <c r="L193" s="297"/>
      <c r="M193" s="295">
        <f>H193-I193</f>
        <v>33</v>
      </c>
      <c r="N193" s="600"/>
      <c r="O193" s="298"/>
      <c r="P193" s="295"/>
      <c r="Q193" s="600"/>
      <c r="R193" s="298"/>
      <c r="S193" s="601"/>
      <c r="T193" s="299"/>
      <c r="U193" s="298"/>
      <c r="V193" s="295"/>
      <c r="W193" s="600"/>
      <c r="X193" s="601">
        <v>3</v>
      </c>
      <c r="Y193" s="295"/>
      <c r="Z193" s="198"/>
      <c r="AA193" s="198"/>
      <c r="AB193" s="198"/>
      <c r="AC193" s="198"/>
      <c r="AD193" s="198"/>
    </row>
    <row r="194" spans="1:30" ht="31.5">
      <c r="A194" s="425" t="s">
        <v>503</v>
      </c>
      <c r="B194" s="598" t="s">
        <v>337</v>
      </c>
      <c r="C194" s="299" t="s">
        <v>84</v>
      </c>
      <c r="D194" s="297"/>
      <c r="E194" s="297"/>
      <c r="F194" s="404"/>
      <c r="G194" s="424">
        <v>2</v>
      </c>
      <c r="H194" s="425">
        <f>G194*30</f>
        <v>60</v>
      </c>
      <c r="I194" s="600">
        <f>J194+K194+L194</f>
        <v>32</v>
      </c>
      <c r="J194" s="297">
        <v>24</v>
      </c>
      <c r="K194" s="297"/>
      <c r="L194" s="297">
        <v>8</v>
      </c>
      <c r="M194" s="295">
        <f>H194-I194</f>
        <v>28</v>
      </c>
      <c r="N194" s="600"/>
      <c r="O194" s="298"/>
      <c r="P194" s="295"/>
      <c r="Q194" s="600"/>
      <c r="R194" s="298"/>
      <c r="S194" s="601"/>
      <c r="T194" s="299"/>
      <c r="U194" s="298"/>
      <c r="V194" s="295"/>
      <c r="W194" s="600"/>
      <c r="X194" s="601"/>
      <c r="Y194" s="295">
        <v>4</v>
      </c>
      <c r="Z194" s="198"/>
      <c r="AA194" s="198"/>
      <c r="AB194" s="198"/>
      <c r="AC194" s="198"/>
      <c r="AD194" s="198"/>
    </row>
    <row r="195" spans="1:30" ht="15.75">
      <c r="A195" s="425" t="s">
        <v>460</v>
      </c>
      <c r="B195" s="598" t="s">
        <v>188</v>
      </c>
      <c r="C195" s="299"/>
      <c r="D195" s="297"/>
      <c r="E195" s="297"/>
      <c r="F195" s="404"/>
      <c r="G195" s="599">
        <f aca="true" t="shared" si="28" ref="G195:M195">G196+G197</f>
        <v>6</v>
      </c>
      <c r="H195" s="593">
        <f t="shared" si="28"/>
        <v>180</v>
      </c>
      <c r="I195" s="592">
        <f t="shared" si="28"/>
        <v>90</v>
      </c>
      <c r="J195" s="403">
        <f t="shared" si="28"/>
        <v>45</v>
      </c>
      <c r="K195" s="403">
        <f t="shared" si="28"/>
        <v>15</v>
      </c>
      <c r="L195" s="403">
        <f t="shared" si="28"/>
        <v>30</v>
      </c>
      <c r="M195" s="403">
        <f t="shared" si="28"/>
        <v>90</v>
      </c>
      <c r="N195" s="600"/>
      <c r="O195" s="298"/>
      <c r="P195" s="295"/>
      <c r="Q195" s="600"/>
      <c r="R195" s="298"/>
      <c r="S195" s="601"/>
      <c r="T195" s="299"/>
      <c r="U195" s="298"/>
      <c r="V195" s="295"/>
      <c r="W195" s="600"/>
      <c r="X195" s="601"/>
      <c r="Y195" s="295"/>
      <c r="Z195" s="198"/>
      <c r="AA195" s="198"/>
      <c r="AB195" s="198"/>
      <c r="AC195" s="198"/>
      <c r="AD195" s="198"/>
    </row>
    <row r="196" spans="1:30" ht="15.75">
      <c r="A196" s="425" t="s">
        <v>504</v>
      </c>
      <c r="B196" s="598" t="s">
        <v>188</v>
      </c>
      <c r="C196" s="299">
        <v>5</v>
      </c>
      <c r="D196" s="297"/>
      <c r="E196" s="297"/>
      <c r="F196" s="404"/>
      <c r="G196" s="424">
        <v>5</v>
      </c>
      <c r="H196" s="425">
        <f aca="true" t="shared" si="29" ref="H196:H201">G196*30</f>
        <v>150</v>
      </c>
      <c r="I196" s="600">
        <f aca="true" t="shared" si="30" ref="I196:I201">J196+K196+L196</f>
        <v>75</v>
      </c>
      <c r="J196" s="297">
        <v>45</v>
      </c>
      <c r="K196" s="297">
        <v>15</v>
      </c>
      <c r="L196" s="297">
        <v>15</v>
      </c>
      <c r="M196" s="295">
        <f aca="true" t="shared" si="31" ref="M196:M201">H196-I196</f>
        <v>75</v>
      </c>
      <c r="N196" s="600"/>
      <c r="O196" s="298"/>
      <c r="P196" s="295"/>
      <c r="Q196" s="600"/>
      <c r="R196" s="298"/>
      <c r="S196" s="601"/>
      <c r="T196" s="299">
        <v>5</v>
      </c>
      <c r="U196" s="298"/>
      <c r="V196" s="295"/>
      <c r="W196" s="600"/>
      <c r="X196" s="601"/>
      <c r="Y196" s="295"/>
      <c r="Z196" s="198"/>
      <c r="AA196" s="198"/>
      <c r="AB196" s="198"/>
      <c r="AC196" s="198"/>
      <c r="AD196" s="198"/>
    </row>
    <row r="197" spans="1:30" ht="15.75">
      <c r="A197" s="425" t="s">
        <v>505</v>
      </c>
      <c r="B197" s="598" t="s">
        <v>189</v>
      </c>
      <c r="C197" s="299"/>
      <c r="D197" s="297"/>
      <c r="E197" s="297"/>
      <c r="F197" s="295">
        <v>5</v>
      </c>
      <c r="G197" s="424">
        <v>1</v>
      </c>
      <c r="H197" s="425">
        <f t="shared" si="29"/>
        <v>30</v>
      </c>
      <c r="I197" s="600">
        <f t="shared" si="30"/>
        <v>15</v>
      </c>
      <c r="J197" s="297"/>
      <c r="K197" s="297"/>
      <c r="L197" s="297">
        <v>15</v>
      </c>
      <c r="M197" s="295">
        <f t="shared" si="31"/>
        <v>15</v>
      </c>
      <c r="N197" s="600"/>
      <c r="O197" s="298"/>
      <c r="P197" s="295"/>
      <c r="Q197" s="600"/>
      <c r="R197" s="298"/>
      <c r="S197" s="601"/>
      <c r="T197" s="299">
        <v>1</v>
      </c>
      <c r="U197" s="298"/>
      <c r="V197" s="295"/>
      <c r="W197" s="600"/>
      <c r="X197" s="601"/>
      <c r="Y197" s="295"/>
      <c r="Z197" s="198"/>
      <c r="AA197" s="198"/>
      <c r="AB197" s="198"/>
      <c r="AC197" s="198"/>
      <c r="AD197" s="198"/>
    </row>
    <row r="198" spans="1:30" ht="15.75">
      <c r="A198" s="2204" t="s">
        <v>461</v>
      </c>
      <c r="B198" s="93" t="s">
        <v>231</v>
      </c>
      <c r="C198" s="88"/>
      <c r="D198" s="89" t="s">
        <v>237</v>
      </c>
      <c r="E198" s="90"/>
      <c r="F198" s="91"/>
      <c r="G198" s="339">
        <v>3</v>
      </c>
      <c r="H198" s="340">
        <f t="shared" si="29"/>
        <v>90</v>
      </c>
      <c r="I198" s="355">
        <f t="shared" si="30"/>
        <v>45</v>
      </c>
      <c r="J198" s="374">
        <v>30</v>
      </c>
      <c r="K198" s="154"/>
      <c r="L198" s="374">
        <v>15</v>
      </c>
      <c r="M198" s="354">
        <f t="shared" si="31"/>
        <v>45</v>
      </c>
      <c r="N198" s="102"/>
      <c r="O198" s="193"/>
      <c r="P198" s="92"/>
      <c r="Q198" s="103"/>
      <c r="R198" s="193"/>
      <c r="S198" s="92"/>
      <c r="T198" s="103"/>
      <c r="U198" s="193"/>
      <c r="V198" s="92"/>
      <c r="W198" s="103">
        <v>3</v>
      </c>
      <c r="X198" s="209"/>
      <c r="Y198" s="213"/>
      <c r="Z198" s="198"/>
      <c r="AA198" s="198"/>
      <c r="AB198" s="198"/>
      <c r="AC198" s="198"/>
      <c r="AD198" s="198"/>
    </row>
    <row r="199" spans="1:30" ht="31.5">
      <c r="A199" s="2205"/>
      <c r="B199" s="93" t="s">
        <v>267</v>
      </c>
      <c r="C199" s="88"/>
      <c r="D199" s="96">
        <v>7</v>
      </c>
      <c r="E199" s="90"/>
      <c r="F199" s="91"/>
      <c r="G199" s="94">
        <v>3</v>
      </c>
      <c r="H199" s="156">
        <f t="shared" si="29"/>
        <v>90</v>
      </c>
      <c r="I199" s="159">
        <f t="shared" si="30"/>
        <v>45</v>
      </c>
      <c r="J199" s="154">
        <v>30</v>
      </c>
      <c r="K199" s="154"/>
      <c r="L199" s="154">
        <v>15</v>
      </c>
      <c r="M199" s="155">
        <f t="shared" si="31"/>
        <v>45</v>
      </c>
      <c r="N199" s="102"/>
      <c r="O199" s="193"/>
      <c r="P199" s="92"/>
      <c r="Q199" s="103"/>
      <c r="R199" s="193"/>
      <c r="S199" s="92"/>
      <c r="T199" s="103"/>
      <c r="U199" s="193"/>
      <c r="V199" s="92"/>
      <c r="W199" s="103">
        <v>3</v>
      </c>
      <c r="X199" s="209"/>
      <c r="Y199" s="213"/>
      <c r="Z199" s="198"/>
      <c r="AA199" s="198"/>
      <c r="AB199" s="198"/>
      <c r="AC199" s="198"/>
      <c r="AD199" s="198"/>
    </row>
    <row r="200" spans="1:30" ht="31.5">
      <c r="A200" s="2206"/>
      <c r="B200" s="93" t="s">
        <v>236</v>
      </c>
      <c r="C200" s="88"/>
      <c r="D200" s="96">
        <v>7</v>
      </c>
      <c r="E200" s="90"/>
      <c r="F200" s="91"/>
      <c r="G200" s="94">
        <v>3</v>
      </c>
      <c r="H200" s="156">
        <f t="shared" si="29"/>
        <v>90</v>
      </c>
      <c r="I200" s="159">
        <f t="shared" si="30"/>
        <v>45</v>
      </c>
      <c r="J200" s="154">
        <v>30</v>
      </c>
      <c r="K200" s="154"/>
      <c r="L200" s="154">
        <v>15</v>
      </c>
      <c r="M200" s="155">
        <f t="shared" si="31"/>
        <v>45</v>
      </c>
      <c r="N200" s="102"/>
      <c r="O200" s="193"/>
      <c r="P200" s="92"/>
      <c r="Q200" s="103"/>
      <c r="R200" s="193"/>
      <c r="S200" s="92"/>
      <c r="T200" s="103"/>
      <c r="U200" s="193"/>
      <c r="V200" s="92"/>
      <c r="W200" s="103">
        <v>3</v>
      </c>
      <c r="X200" s="209"/>
      <c r="Y200" s="213"/>
      <c r="Z200" s="198"/>
      <c r="AA200" s="198"/>
      <c r="AB200" s="198"/>
      <c r="AC200" s="198"/>
      <c r="AD200" s="198"/>
    </row>
    <row r="201" spans="1:30" ht="15.75">
      <c r="A201" s="2205" t="s">
        <v>462</v>
      </c>
      <c r="B201" s="236" t="s">
        <v>239</v>
      </c>
      <c r="C201" s="491">
        <v>7</v>
      </c>
      <c r="D201" s="492"/>
      <c r="E201" s="493"/>
      <c r="F201" s="494" t="s">
        <v>90</v>
      </c>
      <c r="G201" s="338">
        <v>6</v>
      </c>
      <c r="H201" s="571">
        <f t="shared" si="29"/>
        <v>180</v>
      </c>
      <c r="I201" s="572">
        <f t="shared" si="30"/>
        <v>93</v>
      </c>
      <c r="J201" s="680">
        <v>45</v>
      </c>
      <c r="K201" s="495"/>
      <c r="L201" s="680">
        <v>48</v>
      </c>
      <c r="M201" s="573">
        <f t="shared" si="31"/>
        <v>87</v>
      </c>
      <c r="N201" s="85"/>
      <c r="O201" s="192"/>
      <c r="P201" s="86"/>
      <c r="Q201" s="87"/>
      <c r="R201" s="192"/>
      <c r="S201" s="86"/>
      <c r="T201" s="87"/>
      <c r="U201" s="192"/>
      <c r="V201" s="86"/>
      <c r="W201" s="87">
        <v>5</v>
      </c>
      <c r="X201" s="208">
        <v>2</v>
      </c>
      <c r="Y201" s="232"/>
      <c r="Z201" s="198"/>
      <c r="AA201" s="198"/>
      <c r="AB201" s="198"/>
      <c r="AC201" s="198"/>
      <c r="AD201" s="198"/>
    </row>
    <row r="202" spans="1:30" ht="31.5">
      <c r="A202" s="2205"/>
      <c r="B202" s="93" t="s">
        <v>463</v>
      </c>
      <c r="C202" s="88"/>
      <c r="D202" s="89"/>
      <c r="E202" s="90"/>
      <c r="F202" s="91"/>
      <c r="G202" s="94">
        <f>G203+G204</f>
        <v>6</v>
      </c>
      <c r="H202" s="156">
        <f>H203+H204</f>
        <v>180</v>
      </c>
      <c r="I202" s="159">
        <f>I203+I204</f>
        <v>93</v>
      </c>
      <c r="J202" s="154">
        <f>J203+J204</f>
        <v>45</v>
      </c>
      <c r="K202" s="154"/>
      <c r="L202" s="154">
        <f>L203+L204</f>
        <v>48</v>
      </c>
      <c r="M202" s="155">
        <f>M203+M204</f>
        <v>87</v>
      </c>
      <c r="N202" s="102"/>
      <c r="O202" s="193"/>
      <c r="P202" s="92"/>
      <c r="Q202" s="103"/>
      <c r="R202" s="193"/>
      <c r="S202" s="92"/>
      <c r="T202" s="103"/>
      <c r="U202" s="193"/>
      <c r="V202" s="92"/>
      <c r="W202" s="103"/>
      <c r="X202" s="209"/>
      <c r="Y202" s="213"/>
      <c r="Z202" s="198"/>
      <c r="AA202" s="198"/>
      <c r="AB202" s="198"/>
      <c r="AC202" s="198"/>
      <c r="AD202" s="198"/>
    </row>
    <row r="203" spans="1:30" ht="31.5">
      <c r="A203" s="2205"/>
      <c r="B203" s="93" t="s">
        <v>463</v>
      </c>
      <c r="C203" s="88">
        <v>7</v>
      </c>
      <c r="D203" s="89"/>
      <c r="E203" s="90"/>
      <c r="F203" s="91"/>
      <c r="G203" s="94">
        <v>4.5</v>
      </c>
      <c r="H203" s="156">
        <f>G203*30</f>
        <v>135</v>
      </c>
      <c r="I203" s="159">
        <f>J203+K203+L203</f>
        <v>75</v>
      </c>
      <c r="J203" s="154">
        <v>45</v>
      </c>
      <c r="K203" s="154"/>
      <c r="L203" s="154">
        <v>30</v>
      </c>
      <c r="M203" s="155">
        <f>H203-I203</f>
        <v>60</v>
      </c>
      <c r="N203" s="102"/>
      <c r="O203" s="193"/>
      <c r="P203" s="92"/>
      <c r="Q203" s="103"/>
      <c r="R203" s="193"/>
      <c r="S203" s="92"/>
      <c r="T203" s="103"/>
      <c r="U203" s="193"/>
      <c r="V203" s="92"/>
      <c r="W203" s="103">
        <v>5</v>
      </c>
      <c r="X203" s="209"/>
      <c r="Y203" s="213"/>
      <c r="Z203" s="198"/>
      <c r="AA203" s="198"/>
      <c r="AB203" s="198"/>
      <c r="AC203" s="198"/>
      <c r="AD203" s="198"/>
    </row>
    <row r="204" spans="1:30" ht="31.5">
      <c r="A204" s="2205"/>
      <c r="B204" s="93" t="s">
        <v>464</v>
      </c>
      <c r="C204" s="88"/>
      <c r="D204" s="89"/>
      <c r="E204" s="90"/>
      <c r="F204" s="91" t="s">
        <v>90</v>
      </c>
      <c r="G204" s="94">
        <v>1.5</v>
      </c>
      <c r="H204" s="156">
        <f>G204*30</f>
        <v>45</v>
      </c>
      <c r="I204" s="159">
        <f>J204+K204+L204</f>
        <v>18</v>
      </c>
      <c r="J204" s="154"/>
      <c r="K204" s="154"/>
      <c r="L204" s="154">
        <v>18</v>
      </c>
      <c r="M204" s="155">
        <f>H204-I204</f>
        <v>27</v>
      </c>
      <c r="N204" s="102"/>
      <c r="O204" s="193"/>
      <c r="P204" s="92"/>
      <c r="Q204" s="103"/>
      <c r="R204" s="193"/>
      <c r="S204" s="92"/>
      <c r="T204" s="103"/>
      <c r="U204" s="193"/>
      <c r="V204" s="92"/>
      <c r="W204" s="103"/>
      <c r="X204" s="209">
        <v>2</v>
      </c>
      <c r="Y204" s="213"/>
      <c r="Z204" s="198"/>
      <c r="AA204" s="198"/>
      <c r="AB204" s="198"/>
      <c r="AC204" s="198"/>
      <c r="AD204" s="198"/>
    </row>
    <row r="205" spans="1:30" ht="15.75">
      <c r="A205" s="2205"/>
      <c r="B205" s="93" t="s">
        <v>465</v>
      </c>
      <c r="C205" s="88"/>
      <c r="D205" s="89"/>
      <c r="E205" s="90"/>
      <c r="F205" s="91"/>
      <c r="G205" s="94">
        <f>G206+G207</f>
        <v>6</v>
      </c>
      <c r="H205" s="156">
        <f>H206+H207</f>
        <v>180</v>
      </c>
      <c r="I205" s="159">
        <f>I206+I207</f>
        <v>93</v>
      </c>
      <c r="J205" s="154">
        <f>J206+J207</f>
        <v>45</v>
      </c>
      <c r="K205" s="154"/>
      <c r="L205" s="154">
        <f>L206+L207</f>
        <v>48</v>
      </c>
      <c r="M205" s="155">
        <f>M206+M207</f>
        <v>87</v>
      </c>
      <c r="N205" s="102"/>
      <c r="O205" s="193"/>
      <c r="P205" s="92"/>
      <c r="Q205" s="103"/>
      <c r="R205" s="193"/>
      <c r="S205" s="92"/>
      <c r="T205" s="103"/>
      <c r="U205" s="193"/>
      <c r="V205" s="92"/>
      <c r="W205" s="103"/>
      <c r="X205" s="209"/>
      <c r="Y205" s="213"/>
      <c r="Z205" s="198"/>
      <c r="AA205" s="198"/>
      <c r="AB205" s="198"/>
      <c r="AC205" s="198"/>
      <c r="AD205" s="198"/>
    </row>
    <row r="206" spans="1:30" ht="15.75">
      <c r="A206" s="2205"/>
      <c r="B206" s="93" t="s">
        <v>465</v>
      </c>
      <c r="C206" s="88">
        <v>7</v>
      </c>
      <c r="D206" s="89"/>
      <c r="E206" s="90"/>
      <c r="F206" s="91"/>
      <c r="G206" s="94">
        <v>4.5</v>
      </c>
      <c r="H206" s="156">
        <f>G206*30</f>
        <v>135</v>
      </c>
      <c r="I206" s="159">
        <f>J206+K206+L206</f>
        <v>75</v>
      </c>
      <c r="J206" s="154">
        <v>45</v>
      </c>
      <c r="K206" s="154"/>
      <c r="L206" s="154">
        <v>30</v>
      </c>
      <c r="M206" s="155">
        <f>H206-I206</f>
        <v>60</v>
      </c>
      <c r="N206" s="102"/>
      <c r="O206" s="193"/>
      <c r="P206" s="92"/>
      <c r="Q206" s="103"/>
      <c r="R206" s="193"/>
      <c r="S206" s="92"/>
      <c r="T206" s="103"/>
      <c r="U206" s="193"/>
      <c r="V206" s="92"/>
      <c r="W206" s="103">
        <v>5</v>
      </c>
      <c r="X206" s="209"/>
      <c r="Y206" s="213"/>
      <c r="Z206" s="198"/>
      <c r="AA206" s="198"/>
      <c r="AB206" s="198"/>
      <c r="AC206" s="198"/>
      <c r="AD206" s="198"/>
    </row>
    <row r="207" spans="1:30" ht="31.5">
      <c r="A207" s="2205"/>
      <c r="B207" s="93" t="s">
        <v>466</v>
      </c>
      <c r="C207" s="88"/>
      <c r="D207" s="89"/>
      <c r="E207" s="90"/>
      <c r="F207" s="91" t="s">
        <v>90</v>
      </c>
      <c r="G207" s="94">
        <v>1.5</v>
      </c>
      <c r="H207" s="156">
        <f>G207*30</f>
        <v>45</v>
      </c>
      <c r="I207" s="159">
        <f>J207+K207+L207</f>
        <v>18</v>
      </c>
      <c r="J207" s="154"/>
      <c r="K207" s="154"/>
      <c r="L207" s="154">
        <v>18</v>
      </c>
      <c r="M207" s="155">
        <f>H207-I207</f>
        <v>27</v>
      </c>
      <c r="N207" s="102"/>
      <c r="O207" s="193"/>
      <c r="P207" s="92"/>
      <c r="Q207" s="103"/>
      <c r="R207" s="193"/>
      <c r="S207" s="92"/>
      <c r="T207" s="103"/>
      <c r="U207" s="193"/>
      <c r="V207" s="92"/>
      <c r="W207" s="103"/>
      <c r="X207" s="209">
        <v>2</v>
      </c>
      <c r="Y207" s="213"/>
      <c r="Z207" s="198"/>
      <c r="AA207" s="198"/>
      <c r="AB207" s="198"/>
      <c r="AC207" s="198"/>
      <c r="AD207" s="198"/>
    </row>
    <row r="208" spans="1:30" ht="31.5">
      <c r="A208" s="2204" t="s">
        <v>506</v>
      </c>
      <c r="B208" s="93" t="s">
        <v>275</v>
      </c>
      <c r="C208" s="88" t="s">
        <v>84</v>
      </c>
      <c r="D208" s="96">
        <v>7</v>
      </c>
      <c r="E208" s="90"/>
      <c r="F208" s="91"/>
      <c r="G208" s="339">
        <v>10</v>
      </c>
      <c r="H208" s="340">
        <f>G208*30</f>
        <v>300</v>
      </c>
      <c r="I208" s="355">
        <f>J208+K208+L208</f>
        <v>132</v>
      </c>
      <c r="J208" s="374">
        <v>49</v>
      </c>
      <c r="K208" s="374">
        <v>83</v>
      </c>
      <c r="L208" s="154"/>
      <c r="M208" s="354">
        <f>H208-I208</f>
        <v>168</v>
      </c>
      <c r="N208" s="102"/>
      <c r="O208" s="193"/>
      <c r="P208" s="92"/>
      <c r="Q208" s="103"/>
      <c r="R208" s="193"/>
      <c r="S208" s="92"/>
      <c r="T208" s="103"/>
      <c r="U208" s="193"/>
      <c r="V208" s="92"/>
      <c r="W208" s="103">
        <v>2</v>
      </c>
      <c r="X208" s="209">
        <v>6</v>
      </c>
      <c r="Y208" s="533">
        <v>6</v>
      </c>
      <c r="Z208" s="198"/>
      <c r="AA208" s="198"/>
      <c r="AB208" s="198"/>
      <c r="AC208" s="198"/>
      <c r="AD208" s="198"/>
    </row>
    <row r="209" spans="1:30" ht="31.5">
      <c r="A209" s="2205"/>
      <c r="B209" s="93" t="s">
        <v>467</v>
      </c>
      <c r="C209" s="88"/>
      <c r="D209" s="89"/>
      <c r="E209" s="90"/>
      <c r="F209" s="91"/>
      <c r="G209" s="94">
        <f>G210+G211+G212</f>
        <v>10</v>
      </c>
      <c r="H209" s="156">
        <f>H210+H211+H212</f>
        <v>300</v>
      </c>
      <c r="I209" s="159">
        <f>I210+I211+I212</f>
        <v>132</v>
      </c>
      <c r="J209" s="154">
        <f>J210+J211+J212</f>
        <v>49</v>
      </c>
      <c r="K209" s="154">
        <f>K210+K211+K212</f>
        <v>83</v>
      </c>
      <c r="L209" s="154"/>
      <c r="M209" s="155">
        <f>M210+M211+M212</f>
        <v>168</v>
      </c>
      <c r="N209" s="102"/>
      <c r="O209" s="193"/>
      <c r="P209" s="92"/>
      <c r="Q209" s="103"/>
      <c r="R209" s="193"/>
      <c r="S209" s="92"/>
      <c r="T209" s="103"/>
      <c r="U209" s="193"/>
      <c r="V209" s="92"/>
      <c r="W209" s="103"/>
      <c r="X209" s="209"/>
      <c r="Y209" s="213"/>
      <c r="Z209" s="198"/>
      <c r="AA209" s="198"/>
      <c r="AB209" s="198"/>
      <c r="AC209" s="198"/>
      <c r="AD209" s="198"/>
    </row>
    <row r="210" spans="1:30" ht="31.5">
      <c r="A210" s="2205"/>
      <c r="B210" s="93" t="s">
        <v>467</v>
      </c>
      <c r="C210" s="88"/>
      <c r="D210" s="96">
        <v>7</v>
      </c>
      <c r="E210" s="90"/>
      <c r="F210" s="91"/>
      <c r="G210" s="94">
        <v>3</v>
      </c>
      <c r="H210" s="156">
        <f>G210*30</f>
        <v>90</v>
      </c>
      <c r="I210" s="159">
        <f>J210+K210+L210</f>
        <v>30</v>
      </c>
      <c r="J210" s="154">
        <v>15</v>
      </c>
      <c r="K210" s="154">
        <v>15</v>
      </c>
      <c r="L210" s="154"/>
      <c r="M210" s="155">
        <f>H210-I210</f>
        <v>60</v>
      </c>
      <c r="N210" s="102"/>
      <c r="O210" s="193"/>
      <c r="P210" s="92"/>
      <c r="Q210" s="103"/>
      <c r="R210" s="193"/>
      <c r="S210" s="92"/>
      <c r="T210" s="103"/>
      <c r="U210" s="193"/>
      <c r="V210" s="92"/>
      <c r="W210" s="103">
        <v>2</v>
      </c>
      <c r="X210" s="209"/>
      <c r="Y210" s="213"/>
      <c r="Z210" s="198"/>
      <c r="AA210" s="198"/>
      <c r="AB210" s="198"/>
      <c r="AC210" s="198"/>
      <c r="AD210" s="198"/>
    </row>
    <row r="211" spans="1:30" ht="31.5">
      <c r="A211" s="2205"/>
      <c r="B211" s="93" t="s">
        <v>467</v>
      </c>
      <c r="C211" s="88"/>
      <c r="D211" s="89"/>
      <c r="E211" s="90"/>
      <c r="F211" s="91"/>
      <c r="G211" s="94">
        <v>4</v>
      </c>
      <c r="H211" s="156">
        <f>G211*30</f>
        <v>120</v>
      </c>
      <c r="I211" s="159">
        <f>J211+K211+L211</f>
        <v>54</v>
      </c>
      <c r="J211" s="154">
        <v>18</v>
      </c>
      <c r="K211" s="154">
        <v>36</v>
      </c>
      <c r="L211" s="154"/>
      <c r="M211" s="155">
        <f>H211-I211</f>
        <v>66</v>
      </c>
      <c r="N211" s="102"/>
      <c r="O211" s="193"/>
      <c r="P211" s="92"/>
      <c r="Q211" s="103"/>
      <c r="R211" s="193"/>
      <c r="S211" s="92"/>
      <c r="T211" s="103"/>
      <c r="U211" s="193"/>
      <c r="V211" s="92"/>
      <c r="W211" s="103"/>
      <c r="X211" s="209">
        <v>6</v>
      </c>
      <c r="Y211" s="213"/>
      <c r="Z211" s="198"/>
      <c r="AA211" s="198"/>
      <c r="AB211" s="198"/>
      <c r="AC211" s="198"/>
      <c r="AD211" s="198"/>
    </row>
    <row r="212" spans="1:30" ht="31.5">
      <c r="A212" s="2205"/>
      <c r="B212" s="93" t="s">
        <v>467</v>
      </c>
      <c r="C212" s="88" t="s">
        <v>84</v>
      </c>
      <c r="D212" s="89"/>
      <c r="E212" s="90"/>
      <c r="F212" s="91"/>
      <c r="G212" s="94">
        <v>3</v>
      </c>
      <c r="H212" s="156">
        <f>G212*30</f>
        <v>90</v>
      </c>
      <c r="I212" s="159">
        <f>J212+K212+L212</f>
        <v>48</v>
      </c>
      <c r="J212" s="154">
        <v>16</v>
      </c>
      <c r="K212" s="154">
        <v>32</v>
      </c>
      <c r="L212" s="154"/>
      <c r="M212" s="155">
        <f>H212-I212</f>
        <v>42</v>
      </c>
      <c r="N212" s="102"/>
      <c r="O212" s="193"/>
      <c r="P212" s="92"/>
      <c r="Q212" s="103"/>
      <c r="R212" s="193"/>
      <c r="S212" s="92"/>
      <c r="T212" s="103"/>
      <c r="U212" s="193"/>
      <c r="V212" s="92"/>
      <c r="W212" s="103"/>
      <c r="X212" s="209"/>
      <c r="Y212" s="533">
        <v>6</v>
      </c>
      <c r="Z212" s="198"/>
      <c r="AA212" s="198"/>
      <c r="AB212" s="198"/>
      <c r="AC212" s="198"/>
      <c r="AD212" s="198"/>
    </row>
    <row r="213" spans="1:30" ht="31.5">
      <c r="A213" s="2205"/>
      <c r="B213" s="93" t="s">
        <v>468</v>
      </c>
      <c r="C213" s="88"/>
      <c r="D213" s="89"/>
      <c r="E213" s="90"/>
      <c r="F213" s="91"/>
      <c r="G213" s="94">
        <f>G214+G215+G216</f>
        <v>10</v>
      </c>
      <c r="H213" s="156">
        <f>H214+H215+H216</f>
        <v>300</v>
      </c>
      <c r="I213" s="159">
        <f>I214+I215+I216</f>
        <v>132</v>
      </c>
      <c r="J213" s="154">
        <f>J214+J215+J216</f>
        <v>49</v>
      </c>
      <c r="K213" s="154">
        <f>K214+K215+K216</f>
        <v>83</v>
      </c>
      <c r="L213" s="154"/>
      <c r="M213" s="155">
        <f>M214+M215+M216</f>
        <v>168</v>
      </c>
      <c r="N213" s="102"/>
      <c r="O213" s="193"/>
      <c r="P213" s="92"/>
      <c r="Q213" s="103"/>
      <c r="R213" s="193"/>
      <c r="S213" s="92"/>
      <c r="T213" s="103"/>
      <c r="U213" s="193"/>
      <c r="V213" s="92"/>
      <c r="W213" s="103"/>
      <c r="X213" s="209"/>
      <c r="Y213" s="213"/>
      <c r="Z213" s="198"/>
      <c r="AA213" s="198"/>
      <c r="AB213" s="198"/>
      <c r="AC213" s="198"/>
      <c r="AD213" s="198"/>
    </row>
    <row r="214" spans="1:30" ht="31.5">
      <c r="A214" s="2205"/>
      <c r="B214" s="93" t="s">
        <v>468</v>
      </c>
      <c r="C214" s="88"/>
      <c r="D214" s="96">
        <v>7</v>
      </c>
      <c r="E214" s="90"/>
      <c r="F214" s="91"/>
      <c r="G214" s="94">
        <v>3</v>
      </c>
      <c r="H214" s="156">
        <f>G214*30</f>
        <v>90</v>
      </c>
      <c r="I214" s="159">
        <f>J214+K214+L214</f>
        <v>30</v>
      </c>
      <c r="J214" s="154">
        <v>15</v>
      </c>
      <c r="K214" s="154">
        <v>15</v>
      </c>
      <c r="L214" s="154"/>
      <c r="M214" s="155">
        <f>H214-I214</f>
        <v>60</v>
      </c>
      <c r="N214" s="102"/>
      <c r="O214" s="193"/>
      <c r="P214" s="92"/>
      <c r="Q214" s="103"/>
      <c r="R214" s="193"/>
      <c r="S214" s="92"/>
      <c r="T214" s="103"/>
      <c r="U214" s="193"/>
      <c r="V214" s="92"/>
      <c r="W214" s="103">
        <v>2</v>
      </c>
      <c r="X214" s="209"/>
      <c r="Y214" s="213"/>
      <c r="Z214" s="198"/>
      <c r="AA214" s="198"/>
      <c r="AB214" s="198"/>
      <c r="AC214" s="198"/>
      <c r="AD214" s="198"/>
    </row>
    <row r="215" spans="1:30" ht="31.5">
      <c r="A215" s="2205"/>
      <c r="B215" s="93" t="s">
        <v>468</v>
      </c>
      <c r="C215" s="88"/>
      <c r="D215" s="89"/>
      <c r="E215" s="90"/>
      <c r="F215" s="91"/>
      <c r="G215" s="94">
        <v>4</v>
      </c>
      <c r="H215" s="156">
        <f>G215*30</f>
        <v>120</v>
      </c>
      <c r="I215" s="159">
        <f>J215+K215+L215</f>
        <v>54</v>
      </c>
      <c r="J215" s="154">
        <v>18</v>
      </c>
      <c r="K215" s="154">
        <v>36</v>
      </c>
      <c r="L215" s="154"/>
      <c r="M215" s="155">
        <f>H215-I215</f>
        <v>66</v>
      </c>
      <c r="N215" s="102"/>
      <c r="O215" s="193"/>
      <c r="P215" s="92"/>
      <c r="Q215" s="103"/>
      <c r="R215" s="193"/>
      <c r="S215" s="92"/>
      <c r="T215" s="103"/>
      <c r="U215" s="193"/>
      <c r="V215" s="92"/>
      <c r="W215" s="103"/>
      <c r="X215" s="209">
        <v>6</v>
      </c>
      <c r="Y215" s="213"/>
      <c r="Z215" s="198"/>
      <c r="AA215" s="198"/>
      <c r="AB215" s="198"/>
      <c r="AC215" s="198"/>
      <c r="AD215" s="198"/>
    </row>
    <row r="216" spans="1:30" ht="32.25" thickBot="1">
      <c r="A216" s="2205"/>
      <c r="B216" s="454" t="s">
        <v>468</v>
      </c>
      <c r="C216" s="455" t="s">
        <v>84</v>
      </c>
      <c r="D216" s="456"/>
      <c r="E216" s="457"/>
      <c r="F216" s="458"/>
      <c r="G216" s="459">
        <v>3</v>
      </c>
      <c r="H216" s="460">
        <f>G216*30</f>
        <v>90</v>
      </c>
      <c r="I216" s="461">
        <f>J216+K216+L216</f>
        <v>48</v>
      </c>
      <c r="J216" s="462">
        <v>16</v>
      </c>
      <c r="K216" s="462">
        <v>32</v>
      </c>
      <c r="L216" s="462"/>
      <c r="M216" s="463">
        <f>H216-I216</f>
        <v>42</v>
      </c>
      <c r="N216" s="464"/>
      <c r="O216" s="465"/>
      <c r="P216" s="466"/>
      <c r="Q216" s="467"/>
      <c r="R216" s="465"/>
      <c r="S216" s="466"/>
      <c r="T216" s="467"/>
      <c r="U216" s="465"/>
      <c r="V216" s="466"/>
      <c r="W216" s="467"/>
      <c r="X216" s="468"/>
      <c r="Y216" s="532">
        <v>6</v>
      </c>
      <c r="Z216" s="198"/>
      <c r="AA216" s="198"/>
      <c r="AB216" s="198"/>
      <c r="AC216" s="198"/>
      <c r="AD216" s="198"/>
    </row>
    <row r="217" spans="1:30" ht="16.5" thickBot="1">
      <c r="A217" s="2201" t="s">
        <v>475</v>
      </c>
      <c r="B217" s="2202"/>
      <c r="C217" s="2202"/>
      <c r="D217" s="2202"/>
      <c r="E217" s="2202"/>
      <c r="F217" s="2203"/>
      <c r="G217" s="105">
        <f>G168+G169+G172+G175+G179+G180+G183+G184+G187+G191+G195+G198+G201+G208</f>
        <v>71.5</v>
      </c>
      <c r="H217" s="106">
        <f aca="true" t="shared" si="32" ref="H217:M217">H168+H169+H172+H175+H179+H180+H183+H184+H187+H191+H195+H198+H201+H208</f>
        <v>2145</v>
      </c>
      <c r="I217" s="618">
        <f t="shared" si="32"/>
        <v>972</v>
      </c>
      <c r="J217" s="614">
        <f t="shared" si="32"/>
        <v>524</v>
      </c>
      <c r="K217" s="614">
        <f t="shared" si="32"/>
        <v>219</v>
      </c>
      <c r="L217" s="614">
        <f t="shared" si="32"/>
        <v>229</v>
      </c>
      <c r="M217" s="619">
        <f t="shared" si="32"/>
        <v>1083</v>
      </c>
      <c r="N217" s="240"/>
      <c r="O217" s="241"/>
      <c r="P217" s="234"/>
      <c r="Q217" s="616"/>
      <c r="R217" s="241">
        <f>R181</f>
        <v>2</v>
      </c>
      <c r="S217" s="617">
        <f>S182</f>
        <v>2</v>
      </c>
      <c r="T217" s="240">
        <f>T196+T197</f>
        <v>6</v>
      </c>
      <c r="U217" s="241">
        <f>U179+U185+U188</f>
        <v>13</v>
      </c>
      <c r="V217" s="234">
        <f>V173+V176+V186+V189+V190</f>
        <v>21</v>
      </c>
      <c r="W217" s="616">
        <f>W174+W177+W178+W192+W198+W201+W208</f>
        <v>19</v>
      </c>
      <c r="X217" s="241">
        <f>X170+X193+X201+X208</f>
        <v>14</v>
      </c>
      <c r="Y217" s="234">
        <f>Y171+Y183+Y194+Y208</f>
        <v>16</v>
      </c>
      <c r="Z217" s="198"/>
      <c r="AA217" s="198"/>
      <c r="AB217" s="198"/>
      <c r="AC217" s="198"/>
      <c r="AD217" s="198"/>
    </row>
    <row r="218" spans="1:30" ht="16.5" thickBot="1">
      <c r="A218" s="2210" t="s">
        <v>507</v>
      </c>
      <c r="B218" s="2211"/>
      <c r="C218" s="2211"/>
      <c r="D218" s="2211"/>
      <c r="E218" s="2211"/>
      <c r="F218" s="2211"/>
      <c r="G218" s="2211"/>
      <c r="H218" s="2211"/>
      <c r="I218" s="2211"/>
      <c r="J218" s="2211"/>
      <c r="K218" s="2211"/>
      <c r="L218" s="2211"/>
      <c r="M218" s="2211"/>
      <c r="N218" s="2211"/>
      <c r="O218" s="2211"/>
      <c r="P218" s="2211"/>
      <c r="Q218" s="2211"/>
      <c r="R218" s="2211"/>
      <c r="S218" s="2211"/>
      <c r="T218" s="2211"/>
      <c r="U218" s="2211"/>
      <c r="V218" s="2211"/>
      <c r="W218" s="2211"/>
      <c r="X218" s="2211"/>
      <c r="Y218" s="2212"/>
      <c r="Z218" s="198"/>
      <c r="AA218" s="198"/>
      <c r="AB218" s="198"/>
      <c r="AC218" s="198"/>
      <c r="AD218" s="198"/>
    </row>
    <row r="219" spans="1:30" ht="47.25">
      <c r="A219" s="620" t="s">
        <v>368</v>
      </c>
      <c r="B219" s="623" t="s">
        <v>355</v>
      </c>
      <c r="C219" s="636"/>
      <c r="D219" s="637"/>
      <c r="E219" s="637"/>
      <c r="F219" s="638"/>
      <c r="G219" s="627">
        <f>G220+G221+G222</f>
        <v>6</v>
      </c>
      <c r="H219" s="629">
        <f>H220+H221+H222</f>
        <v>180</v>
      </c>
      <c r="I219" s="631">
        <f>I220+I221+I222</f>
        <v>81</v>
      </c>
      <c r="J219" s="632">
        <f>J220+J221+J222</f>
        <v>33</v>
      </c>
      <c r="K219" s="632"/>
      <c r="L219" s="632">
        <f>L220+L221+L222</f>
        <v>48</v>
      </c>
      <c r="M219" s="633">
        <f>M220+M221+M222</f>
        <v>99</v>
      </c>
      <c r="N219" s="646"/>
      <c r="O219" s="647"/>
      <c r="P219" s="648"/>
      <c r="Q219" s="649"/>
      <c r="R219" s="650"/>
      <c r="S219" s="651"/>
      <c r="T219" s="646"/>
      <c r="U219" s="647"/>
      <c r="V219" s="648"/>
      <c r="W219" s="649"/>
      <c r="X219" s="650"/>
      <c r="Y219" s="651"/>
      <c r="Z219" s="198"/>
      <c r="AA219" s="198"/>
      <c r="AB219" s="198"/>
      <c r="AC219" s="198"/>
      <c r="AD219" s="198"/>
    </row>
    <row r="220" spans="1:30" ht="47.25">
      <c r="A220" s="621" t="s">
        <v>369</v>
      </c>
      <c r="B220" s="598" t="s">
        <v>355</v>
      </c>
      <c r="C220" s="613"/>
      <c r="D220" s="639">
        <v>5</v>
      </c>
      <c r="E220" s="639"/>
      <c r="F220" s="640"/>
      <c r="G220" s="641">
        <v>3</v>
      </c>
      <c r="H220" s="642">
        <f aca="true" t="shared" si="33" ref="H220:H225">G220*30</f>
        <v>90</v>
      </c>
      <c r="I220" s="643">
        <f aca="true" t="shared" si="34" ref="I220:I225">J220+K220+L220</f>
        <v>45</v>
      </c>
      <c r="J220" s="644">
        <v>15</v>
      </c>
      <c r="K220" s="644"/>
      <c r="L220" s="644">
        <v>30</v>
      </c>
      <c r="M220" s="645">
        <f aca="true" t="shared" si="35" ref="M220:M225">H220-I220</f>
        <v>45</v>
      </c>
      <c r="N220" s="652"/>
      <c r="O220" s="653"/>
      <c r="P220" s="654"/>
      <c r="Q220" s="655"/>
      <c r="R220" s="653"/>
      <c r="S220" s="656"/>
      <c r="T220" s="652">
        <v>3</v>
      </c>
      <c r="U220" s="653"/>
      <c r="V220" s="654"/>
      <c r="W220" s="655"/>
      <c r="X220" s="653"/>
      <c r="Y220" s="656"/>
      <c r="Z220" s="198"/>
      <c r="AA220" s="198"/>
      <c r="AB220" s="198"/>
      <c r="AC220" s="198"/>
      <c r="AD220" s="198"/>
    </row>
    <row r="221" spans="1:30" ht="47.25">
      <c r="A221" s="621" t="s">
        <v>370</v>
      </c>
      <c r="B221" s="598" t="s">
        <v>355</v>
      </c>
      <c r="C221" s="613"/>
      <c r="D221" s="639"/>
      <c r="E221" s="639"/>
      <c r="F221" s="640"/>
      <c r="G221" s="641">
        <v>1.5</v>
      </c>
      <c r="H221" s="642">
        <f t="shared" si="33"/>
        <v>45</v>
      </c>
      <c r="I221" s="643">
        <f t="shared" si="34"/>
        <v>18</v>
      </c>
      <c r="J221" s="644">
        <v>9</v>
      </c>
      <c r="K221" s="644"/>
      <c r="L221" s="644">
        <v>9</v>
      </c>
      <c r="M221" s="645">
        <f t="shared" si="35"/>
        <v>27</v>
      </c>
      <c r="N221" s="652"/>
      <c r="O221" s="653"/>
      <c r="P221" s="654"/>
      <c r="Q221" s="655"/>
      <c r="R221" s="653"/>
      <c r="S221" s="656"/>
      <c r="T221" s="652"/>
      <c r="U221" s="653">
        <v>2</v>
      </c>
      <c r="V221" s="654"/>
      <c r="W221" s="655"/>
      <c r="X221" s="653"/>
      <c r="Y221" s="656"/>
      <c r="Z221" s="198"/>
      <c r="AA221" s="198"/>
      <c r="AB221" s="198"/>
      <c r="AC221" s="198"/>
      <c r="AD221" s="198"/>
    </row>
    <row r="222" spans="1:30" ht="47.25">
      <c r="A222" s="621" t="s">
        <v>476</v>
      </c>
      <c r="B222" s="598" t="s">
        <v>355</v>
      </c>
      <c r="C222" s="613"/>
      <c r="D222" s="639" t="s">
        <v>67</v>
      </c>
      <c r="E222" s="639"/>
      <c r="F222" s="640"/>
      <c r="G222" s="641">
        <v>1.5</v>
      </c>
      <c r="H222" s="642">
        <f t="shared" si="33"/>
        <v>45</v>
      </c>
      <c r="I222" s="643">
        <f t="shared" si="34"/>
        <v>18</v>
      </c>
      <c r="J222" s="644">
        <v>9</v>
      </c>
      <c r="K222" s="644"/>
      <c r="L222" s="644">
        <v>9</v>
      </c>
      <c r="M222" s="645">
        <f t="shared" si="35"/>
        <v>27</v>
      </c>
      <c r="N222" s="652"/>
      <c r="O222" s="653"/>
      <c r="P222" s="654"/>
      <c r="Q222" s="655"/>
      <c r="R222" s="653"/>
      <c r="S222" s="656"/>
      <c r="T222" s="652"/>
      <c r="U222" s="653"/>
      <c r="V222" s="654">
        <v>2</v>
      </c>
      <c r="W222" s="655"/>
      <c r="X222" s="653"/>
      <c r="Y222" s="656"/>
      <c r="Z222" s="198"/>
      <c r="AA222" s="198"/>
      <c r="AB222" s="198"/>
      <c r="AC222" s="198"/>
      <c r="AD222" s="198"/>
    </row>
    <row r="223" spans="1:30" ht="31.5">
      <c r="A223" s="621"/>
      <c r="B223" s="598" t="s">
        <v>356</v>
      </c>
      <c r="C223" s="613"/>
      <c r="D223" s="639">
        <v>5</v>
      </c>
      <c r="E223" s="639"/>
      <c r="F223" s="640"/>
      <c r="G223" s="641">
        <v>3</v>
      </c>
      <c r="H223" s="642">
        <f t="shared" si="33"/>
        <v>90</v>
      </c>
      <c r="I223" s="643">
        <f t="shared" si="34"/>
        <v>45</v>
      </c>
      <c r="J223" s="644">
        <v>15</v>
      </c>
      <c r="K223" s="644"/>
      <c r="L223" s="644">
        <v>30</v>
      </c>
      <c r="M223" s="645">
        <f t="shared" si="35"/>
        <v>45</v>
      </c>
      <c r="N223" s="652"/>
      <c r="O223" s="653"/>
      <c r="P223" s="654"/>
      <c r="Q223" s="655"/>
      <c r="R223" s="653"/>
      <c r="S223" s="656"/>
      <c r="T223" s="652">
        <v>3</v>
      </c>
      <c r="U223" s="653"/>
      <c r="V223" s="654"/>
      <c r="W223" s="655"/>
      <c r="X223" s="653"/>
      <c r="Y223" s="656"/>
      <c r="Z223" s="198"/>
      <c r="AA223" s="198"/>
      <c r="AB223" s="198"/>
      <c r="AC223" s="198"/>
      <c r="AD223" s="198"/>
    </row>
    <row r="224" spans="1:30" ht="47.25">
      <c r="A224" s="621"/>
      <c r="B224" s="598" t="s">
        <v>355</v>
      </c>
      <c r="C224" s="613"/>
      <c r="D224" s="639"/>
      <c r="E224" s="639"/>
      <c r="F224" s="640"/>
      <c r="G224" s="641">
        <v>1.5</v>
      </c>
      <c r="H224" s="642">
        <f t="shared" si="33"/>
        <v>45</v>
      </c>
      <c r="I224" s="643">
        <f t="shared" si="34"/>
        <v>18</v>
      </c>
      <c r="J224" s="644">
        <v>9</v>
      </c>
      <c r="K224" s="644"/>
      <c r="L224" s="644">
        <v>9</v>
      </c>
      <c r="M224" s="645">
        <f t="shared" si="35"/>
        <v>27</v>
      </c>
      <c r="N224" s="652"/>
      <c r="O224" s="653"/>
      <c r="P224" s="654"/>
      <c r="Q224" s="655"/>
      <c r="R224" s="653"/>
      <c r="S224" s="656"/>
      <c r="T224" s="652"/>
      <c r="U224" s="653">
        <v>2</v>
      </c>
      <c r="V224" s="654"/>
      <c r="W224" s="655"/>
      <c r="X224" s="653"/>
      <c r="Y224" s="656"/>
      <c r="Z224" s="198"/>
      <c r="AA224" s="198"/>
      <c r="AB224" s="198"/>
      <c r="AC224" s="198"/>
      <c r="AD224" s="198"/>
    </row>
    <row r="225" spans="1:30" ht="47.25">
      <c r="A225" s="621"/>
      <c r="B225" s="598" t="s">
        <v>355</v>
      </c>
      <c r="C225" s="613"/>
      <c r="D225" s="639" t="s">
        <v>67</v>
      </c>
      <c r="E225" s="639"/>
      <c r="F225" s="640"/>
      <c r="G225" s="641">
        <v>1.5</v>
      </c>
      <c r="H225" s="642">
        <f t="shared" si="33"/>
        <v>45</v>
      </c>
      <c r="I225" s="643">
        <f t="shared" si="34"/>
        <v>18</v>
      </c>
      <c r="J225" s="644">
        <v>9</v>
      </c>
      <c r="K225" s="644"/>
      <c r="L225" s="644">
        <v>9</v>
      </c>
      <c r="M225" s="645">
        <f t="shared" si="35"/>
        <v>27</v>
      </c>
      <c r="N225" s="652"/>
      <c r="O225" s="653"/>
      <c r="P225" s="654"/>
      <c r="Q225" s="655"/>
      <c r="R225" s="653"/>
      <c r="S225" s="656"/>
      <c r="T225" s="652"/>
      <c r="U225" s="653"/>
      <c r="V225" s="654">
        <v>2</v>
      </c>
      <c r="W225" s="655"/>
      <c r="X225" s="653"/>
      <c r="Y225" s="656"/>
      <c r="Z225" s="198"/>
      <c r="AA225" s="198"/>
      <c r="AB225" s="198"/>
      <c r="AC225" s="198"/>
      <c r="AD225" s="198"/>
    </row>
    <row r="226" spans="1:30" ht="15.75">
      <c r="A226" s="621" t="s">
        <v>371</v>
      </c>
      <c r="B226" s="598" t="s">
        <v>357</v>
      </c>
      <c r="C226" s="613"/>
      <c r="D226" s="639"/>
      <c r="E226" s="639"/>
      <c r="F226" s="640"/>
      <c r="G226" s="628">
        <f aca="true" t="shared" si="36" ref="G226:M226">G227+G228+G229</f>
        <v>7</v>
      </c>
      <c r="H226" s="630">
        <f t="shared" si="36"/>
        <v>210</v>
      </c>
      <c r="I226" s="634">
        <f t="shared" si="36"/>
        <v>87</v>
      </c>
      <c r="J226" s="610">
        <f t="shared" si="36"/>
        <v>36</v>
      </c>
      <c r="K226" s="610">
        <f t="shared" si="36"/>
        <v>36</v>
      </c>
      <c r="L226" s="610">
        <f t="shared" si="36"/>
        <v>15</v>
      </c>
      <c r="M226" s="610">
        <f t="shared" si="36"/>
        <v>123</v>
      </c>
      <c r="N226" s="652"/>
      <c r="O226" s="653"/>
      <c r="P226" s="654"/>
      <c r="Q226" s="655"/>
      <c r="R226" s="653"/>
      <c r="S226" s="656"/>
      <c r="T226" s="652"/>
      <c r="U226" s="653"/>
      <c r="V226" s="654"/>
      <c r="W226" s="655"/>
      <c r="X226" s="653"/>
      <c r="Y226" s="656"/>
      <c r="Z226" s="198"/>
      <c r="AA226" s="198"/>
      <c r="AB226" s="198"/>
      <c r="AC226" s="198"/>
      <c r="AD226" s="198"/>
    </row>
    <row r="227" spans="1:30" ht="15.75">
      <c r="A227" s="621" t="s">
        <v>372</v>
      </c>
      <c r="B227" s="598" t="s">
        <v>357</v>
      </c>
      <c r="C227" s="613"/>
      <c r="D227" s="639"/>
      <c r="E227" s="639"/>
      <c r="F227" s="640"/>
      <c r="G227" s="641">
        <v>3</v>
      </c>
      <c r="H227" s="642">
        <f>G227*30</f>
        <v>90</v>
      </c>
      <c r="I227" s="643">
        <f>J227+K227+L227</f>
        <v>36</v>
      </c>
      <c r="J227" s="644">
        <v>18</v>
      </c>
      <c r="K227" s="644">
        <v>18</v>
      </c>
      <c r="L227" s="644"/>
      <c r="M227" s="645">
        <f>H227-I227</f>
        <v>54</v>
      </c>
      <c r="N227" s="652"/>
      <c r="O227" s="653"/>
      <c r="P227" s="654"/>
      <c r="Q227" s="655"/>
      <c r="R227" s="653"/>
      <c r="S227" s="656"/>
      <c r="T227" s="652"/>
      <c r="U227" s="653">
        <v>4</v>
      </c>
      <c r="V227" s="654"/>
      <c r="W227" s="655"/>
      <c r="X227" s="653"/>
      <c r="Y227" s="656"/>
      <c r="Z227" s="198"/>
      <c r="AA227" s="198"/>
      <c r="AB227" s="198"/>
      <c r="AC227" s="198"/>
      <c r="AD227" s="198"/>
    </row>
    <row r="228" spans="1:30" ht="15.75">
      <c r="A228" s="621" t="s">
        <v>373</v>
      </c>
      <c r="B228" s="598" t="s">
        <v>357</v>
      </c>
      <c r="C228" s="613" t="s">
        <v>67</v>
      </c>
      <c r="D228" s="639"/>
      <c r="E228" s="639"/>
      <c r="F228" s="640"/>
      <c r="G228" s="641">
        <v>3</v>
      </c>
      <c r="H228" s="642">
        <f aca="true" t="shared" si="37" ref="H228:H233">G228*30</f>
        <v>90</v>
      </c>
      <c r="I228" s="643">
        <f>J228+K228+L228</f>
        <v>36</v>
      </c>
      <c r="J228" s="644">
        <v>18</v>
      </c>
      <c r="K228" s="644">
        <v>18</v>
      </c>
      <c r="L228" s="644"/>
      <c r="M228" s="645">
        <f>H228-I228</f>
        <v>54</v>
      </c>
      <c r="N228" s="652"/>
      <c r="O228" s="653"/>
      <c r="P228" s="654"/>
      <c r="Q228" s="655"/>
      <c r="R228" s="653"/>
      <c r="S228" s="656"/>
      <c r="T228" s="652"/>
      <c r="U228" s="653"/>
      <c r="V228" s="654">
        <v>4</v>
      </c>
      <c r="W228" s="655"/>
      <c r="X228" s="653"/>
      <c r="Y228" s="656"/>
      <c r="Z228" s="198"/>
      <c r="AA228" s="198"/>
      <c r="AB228" s="198"/>
      <c r="AC228" s="198"/>
      <c r="AD228" s="198"/>
    </row>
    <row r="229" spans="1:30" ht="15.75">
      <c r="A229" s="621" t="s">
        <v>477</v>
      </c>
      <c r="B229" s="598" t="s">
        <v>358</v>
      </c>
      <c r="C229" s="613"/>
      <c r="D229" s="639"/>
      <c r="E229" s="639">
        <v>7</v>
      </c>
      <c r="F229" s="640"/>
      <c r="G229" s="641">
        <v>1</v>
      </c>
      <c r="H229" s="642">
        <f t="shared" si="37"/>
        <v>30</v>
      </c>
      <c r="I229" s="643">
        <f>J229+K229+L229</f>
        <v>15</v>
      </c>
      <c r="J229" s="644"/>
      <c r="K229" s="644"/>
      <c r="L229" s="644">
        <v>15</v>
      </c>
      <c r="M229" s="645">
        <f>H229-I229</f>
        <v>15</v>
      </c>
      <c r="N229" s="652"/>
      <c r="O229" s="653"/>
      <c r="P229" s="654"/>
      <c r="Q229" s="655"/>
      <c r="R229" s="653"/>
      <c r="S229" s="656"/>
      <c r="T229" s="652"/>
      <c r="U229" s="653"/>
      <c r="V229" s="654"/>
      <c r="W229" s="655">
        <v>1</v>
      </c>
      <c r="X229" s="653"/>
      <c r="Y229" s="656"/>
      <c r="Z229" s="198"/>
      <c r="AA229" s="198"/>
      <c r="AB229" s="198"/>
      <c r="AC229" s="198"/>
      <c r="AD229" s="198"/>
    </row>
    <row r="230" spans="1:30" ht="31.5">
      <c r="A230" s="621" t="s">
        <v>375</v>
      </c>
      <c r="B230" s="598" t="s">
        <v>363</v>
      </c>
      <c r="C230" s="613"/>
      <c r="D230" s="639" t="s">
        <v>90</v>
      </c>
      <c r="E230" s="639"/>
      <c r="F230" s="640"/>
      <c r="G230" s="628">
        <v>2</v>
      </c>
      <c r="H230" s="630">
        <f t="shared" si="37"/>
        <v>60</v>
      </c>
      <c r="I230" s="634">
        <f>J230+K230+L230</f>
        <v>27</v>
      </c>
      <c r="J230" s="610">
        <v>18</v>
      </c>
      <c r="K230" s="610">
        <v>9</v>
      </c>
      <c r="L230" s="610"/>
      <c r="M230" s="635">
        <f>H230-I230</f>
        <v>33</v>
      </c>
      <c r="N230" s="652"/>
      <c r="O230" s="653"/>
      <c r="P230" s="654"/>
      <c r="Q230" s="655"/>
      <c r="R230" s="653"/>
      <c r="S230" s="656"/>
      <c r="T230" s="652"/>
      <c r="U230" s="653"/>
      <c r="V230" s="654"/>
      <c r="W230" s="655"/>
      <c r="X230" s="653">
        <v>3</v>
      </c>
      <c r="Y230" s="656"/>
      <c r="Z230" s="198"/>
      <c r="AA230" s="198"/>
      <c r="AB230" s="198"/>
      <c r="AC230" s="198"/>
      <c r="AD230" s="198"/>
    </row>
    <row r="231" spans="1:30" ht="15.75">
      <c r="A231" s="608" t="s">
        <v>376</v>
      </c>
      <c r="B231" s="598" t="s">
        <v>362</v>
      </c>
      <c r="C231" s="613"/>
      <c r="D231" s="639"/>
      <c r="E231" s="639"/>
      <c r="F231" s="640"/>
      <c r="G231" s="628">
        <f>G232+G233</f>
        <v>8</v>
      </c>
      <c r="H231" s="630">
        <f>H232+H233</f>
        <v>240</v>
      </c>
      <c r="I231" s="634">
        <f>I232+I233</f>
        <v>85</v>
      </c>
      <c r="J231" s="610">
        <f>J232+J233</f>
        <v>51</v>
      </c>
      <c r="K231" s="610"/>
      <c r="L231" s="610">
        <f>L232+L233</f>
        <v>34</v>
      </c>
      <c r="M231" s="657">
        <f>M232+M233</f>
        <v>155</v>
      </c>
      <c r="N231" s="655"/>
      <c r="O231" s="653"/>
      <c r="P231" s="654"/>
      <c r="Q231" s="655"/>
      <c r="R231" s="653"/>
      <c r="S231" s="656"/>
      <c r="T231" s="652"/>
      <c r="U231" s="653"/>
      <c r="V231" s="654"/>
      <c r="W231" s="655"/>
      <c r="X231" s="653"/>
      <c r="Y231" s="656"/>
      <c r="Z231" s="198"/>
      <c r="AA231" s="198"/>
      <c r="AB231" s="198"/>
      <c r="AC231" s="198"/>
      <c r="AD231" s="198"/>
    </row>
    <row r="232" spans="1:30" ht="15.75">
      <c r="A232" s="608" t="s">
        <v>478</v>
      </c>
      <c r="B232" s="598" t="s">
        <v>362</v>
      </c>
      <c r="C232" s="613"/>
      <c r="D232" s="639"/>
      <c r="E232" s="639"/>
      <c r="F232" s="640"/>
      <c r="G232" s="641">
        <v>4</v>
      </c>
      <c r="H232" s="642">
        <f t="shared" si="37"/>
        <v>120</v>
      </c>
      <c r="I232" s="643">
        <f>J232+K232+L232</f>
        <v>45</v>
      </c>
      <c r="J232" s="644">
        <v>27</v>
      </c>
      <c r="K232" s="644"/>
      <c r="L232" s="644">
        <v>18</v>
      </c>
      <c r="M232" s="658">
        <f>H232-I232</f>
        <v>75</v>
      </c>
      <c r="N232" s="655"/>
      <c r="O232" s="653"/>
      <c r="P232" s="654"/>
      <c r="Q232" s="655"/>
      <c r="R232" s="653"/>
      <c r="S232" s="656"/>
      <c r="T232" s="652"/>
      <c r="U232" s="653"/>
      <c r="V232" s="654"/>
      <c r="W232" s="655"/>
      <c r="X232" s="653">
        <v>5</v>
      </c>
      <c r="Y232" s="656"/>
      <c r="Z232" s="198"/>
      <c r="AA232" s="198"/>
      <c r="AB232" s="198"/>
      <c r="AC232" s="198"/>
      <c r="AD232" s="198"/>
    </row>
    <row r="233" spans="1:30" ht="15.75">
      <c r="A233" s="608" t="s">
        <v>479</v>
      </c>
      <c r="B233" s="598" t="s">
        <v>362</v>
      </c>
      <c r="C233" s="613" t="s">
        <v>84</v>
      </c>
      <c r="D233" s="639"/>
      <c r="E233" s="639"/>
      <c r="F233" s="640"/>
      <c r="G233" s="641">
        <v>4</v>
      </c>
      <c r="H233" s="642">
        <f t="shared" si="37"/>
        <v>120</v>
      </c>
      <c r="I233" s="643">
        <f>J233+K233+L233</f>
        <v>40</v>
      </c>
      <c r="J233" s="644">
        <v>24</v>
      </c>
      <c r="K233" s="644"/>
      <c r="L233" s="644">
        <v>16</v>
      </c>
      <c r="M233" s="658">
        <f>H233-I233</f>
        <v>80</v>
      </c>
      <c r="N233" s="655"/>
      <c r="O233" s="653"/>
      <c r="P233" s="654"/>
      <c r="Q233" s="655"/>
      <c r="R233" s="653"/>
      <c r="S233" s="656"/>
      <c r="T233" s="652"/>
      <c r="U233" s="653"/>
      <c r="V233" s="654"/>
      <c r="W233" s="655"/>
      <c r="X233" s="653"/>
      <c r="Y233" s="656">
        <v>5</v>
      </c>
      <c r="Z233" s="198"/>
      <c r="AA233" s="198"/>
      <c r="AB233" s="198"/>
      <c r="AC233" s="198"/>
      <c r="AD233" s="198"/>
    </row>
    <row r="234" spans="1:30" ht="31.5">
      <c r="A234" s="608" t="s">
        <v>377</v>
      </c>
      <c r="B234" s="598" t="s">
        <v>356</v>
      </c>
      <c r="C234" s="613"/>
      <c r="D234" s="639"/>
      <c r="E234" s="639"/>
      <c r="F234" s="640"/>
      <c r="G234" s="628">
        <f>G235+G236</f>
        <v>3</v>
      </c>
      <c r="H234" s="630">
        <f>H235+H236</f>
        <v>90</v>
      </c>
      <c r="I234" s="634">
        <f>I235+I236</f>
        <v>36</v>
      </c>
      <c r="J234" s="610">
        <f>J235+J236</f>
        <v>18</v>
      </c>
      <c r="K234" s="610"/>
      <c r="L234" s="610">
        <f>L235+L236</f>
        <v>18</v>
      </c>
      <c r="M234" s="657">
        <f>M235+M236</f>
        <v>54</v>
      </c>
      <c r="N234" s="655"/>
      <c r="O234" s="653"/>
      <c r="P234" s="654"/>
      <c r="Q234" s="655"/>
      <c r="R234" s="653"/>
      <c r="S234" s="656"/>
      <c r="T234" s="652"/>
      <c r="U234" s="653"/>
      <c r="V234" s="654"/>
      <c r="W234" s="655"/>
      <c r="X234" s="653"/>
      <c r="Y234" s="656"/>
      <c r="Z234" s="198"/>
      <c r="AA234" s="198"/>
      <c r="AB234" s="198"/>
      <c r="AC234" s="198"/>
      <c r="AD234" s="198"/>
    </row>
    <row r="235" spans="1:30" ht="31.5">
      <c r="A235" s="608" t="s">
        <v>480</v>
      </c>
      <c r="B235" s="598" t="s">
        <v>356</v>
      </c>
      <c r="C235" s="613"/>
      <c r="D235" s="639"/>
      <c r="E235" s="639"/>
      <c r="F235" s="640"/>
      <c r="G235" s="641">
        <v>1.5</v>
      </c>
      <c r="H235" s="642">
        <f>G235*30</f>
        <v>45</v>
      </c>
      <c r="I235" s="643">
        <f>J235+K235+L235</f>
        <v>18</v>
      </c>
      <c r="J235" s="644">
        <v>9</v>
      </c>
      <c r="K235" s="644"/>
      <c r="L235" s="644">
        <v>9</v>
      </c>
      <c r="M235" s="658">
        <f>H235-I235</f>
        <v>27</v>
      </c>
      <c r="N235" s="655"/>
      <c r="O235" s="653"/>
      <c r="P235" s="654"/>
      <c r="Q235" s="655"/>
      <c r="R235" s="653">
        <v>2</v>
      </c>
      <c r="S235" s="656"/>
      <c r="T235" s="652"/>
      <c r="U235" s="653"/>
      <c r="V235" s="654"/>
      <c r="W235" s="655"/>
      <c r="X235" s="653"/>
      <c r="Y235" s="656"/>
      <c r="Z235" s="198"/>
      <c r="AA235" s="198"/>
      <c r="AB235" s="198"/>
      <c r="AC235" s="198"/>
      <c r="AD235" s="198"/>
    </row>
    <row r="236" spans="1:30" ht="31.5">
      <c r="A236" s="608" t="s">
        <v>481</v>
      </c>
      <c r="B236" s="598" t="s">
        <v>356</v>
      </c>
      <c r="C236" s="613"/>
      <c r="D236" s="639" t="s">
        <v>65</v>
      </c>
      <c r="E236" s="639"/>
      <c r="F236" s="640"/>
      <c r="G236" s="641">
        <v>1.5</v>
      </c>
      <c r="H236" s="642">
        <f>G236*30</f>
        <v>45</v>
      </c>
      <c r="I236" s="643">
        <f>J236+K236+L236</f>
        <v>18</v>
      </c>
      <c r="J236" s="644">
        <v>9</v>
      </c>
      <c r="K236" s="644"/>
      <c r="L236" s="644">
        <v>9</v>
      </c>
      <c r="M236" s="658">
        <f>H236-I236</f>
        <v>27</v>
      </c>
      <c r="N236" s="655"/>
      <c r="O236" s="653"/>
      <c r="P236" s="654"/>
      <c r="Q236" s="655"/>
      <c r="R236" s="653"/>
      <c r="S236" s="656">
        <v>2</v>
      </c>
      <c r="T236" s="652"/>
      <c r="U236" s="653"/>
      <c r="V236" s="654"/>
      <c r="W236" s="655"/>
      <c r="X236" s="653"/>
      <c r="Y236" s="656"/>
      <c r="Z236" s="198"/>
      <c r="AA236" s="198"/>
      <c r="AB236" s="198"/>
      <c r="AC236" s="198"/>
      <c r="AD236" s="198"/>
    </row>
    <row r="237" spans="1:30" ht="31.5">
      <c r="A237" s="608" t="s">
        <v>374</v>
      </c>
      <c r="B237" s="598" t="s">
        <v>359</v>
      </c>
      <c r="C237" s="613"/>
      <c r="D237" s="639"/>
      <c r="E237" s="639"/>
      <c r="F237" s="640"/>
      <c r="G237" s="628">
        <f aca="true" t="shared" si="38" ref="G237:M237">G238+G239+G240+G241+G242</f>
        <v>10</v>
      </c>
      <c r="H237" s="630">
        <f t="shared" si="38"/>
        <v>300</v>
      </c>
      <c r="I237" s="634">
        <f t="shared" si="38"/>
        <v>113</v>
      </c>
      <c r="J237" s="610">
        <f t="shared" si="38"/>
        <v>48</v>
      </c>
      <c r="K237" s="610">
        <f t="shared" si="38"/>
        <v>14</v>
      </c>
      <c r="L237" s="610">
        <f t="shared" si="38"/>
        <v>51</v>
      </c>
      <c r="M237" s="657">
        <f t="shared" si="38"/>
        <v>187</v>
      </c>
      <c r="N237" s="659"/>
      <c r="O237" s="653"/>
      <c r="P237" s="654"/>
      <c r="Q237" s="655"/>
      <c r="R237" s="653"/>
      <c r="S237" s="656"/>
      <c r="T237" s="652"/>
      <c r="U237" s="653"/>
      <c r="V237" s="654"/>
      <c r="W237" s="655"/>
      <c r="X237" s="653"/>
      <c r="Y237" s="656"/>
      <c r="Z237" s="198"/>
      <c r="AA237" s="198"/>
      <c r="AB237" s="198"/>
      <c r="AC237" s="198"/>
      <c r="AD237" s="198"/>
    </row>
    <row r="238" spans="1:30" ht="31.5">
      <c r="A238" s="608" t="s">
        <v>378</v>
      </c>
      <c r="B238" s="598" t="s">
        <v>359</v>
      </c>
      <c r="C238" s="613"/>
      <c r="D238" s="639"/>
      <c r="E238" s="639"/>
      <c r="F238" s="640"/>
      <c r="G238" s="641">
        <v>1.5</v>
      </c>
      <c r="H238" s="642">
        <f aca="true" t="shared" si="39" ref="H238:H243">G238*30</f>
        <v>45</v>
      </c>
      <c r="I238" s="643">
        <f aca="true" t="shared" si="40" ref="I238:I243">J238+K238+L238</f>
        <v>18</v>
      </c>
      <c r="J238" s="644">
        <v>9</v>
      </c>
      <c r="K238" s="644"/>
      <c r="L238" s="644">
        <v>9</v>
      </c>
      <c r="M238" s="645">
        <f aca="true" t="shared" si="41" ref="M238:M243">H238-I238</f>
        <v>27</v>
      </c>
      <c r="N238" s="652"/>
      <c r="O238" s="653"/>
      <c r="P238" s="654"/>
      <c r="Q238" s="655"/>
      <c r="R238" s="653"/>
      <c r="S238" s="656"/>
      <c r="T238" s="652"/>
      <c r="U238" s="653">
        <v>2</v>
      </c>
      <c r="V238" s="654"/>
      <c r="W238" s="655"/>
      <c r="X238" s="653"/>
      <c r="Y238" s="656"/>
      <c r="Z238" s="198"/>
      <c r="AA238" s="198"/>
      <c r="AB238" s="198"/>
      <c r="AC238" s="198"/>
      <c r="AD238" s="198"/>
    </row>
    <row r="239" spans="1:30" ht="31.5">
      <c r="A239" s="608" t="s">
        <v>379</v>
      </c>
      <c r="B239" s="598" t="s">
        <v>359</v>
      </c>
      <c r="C239" s="613"/>
      <c r="D239" s="639" t="s">
        <v>67</v>
      </c>
      <c r="E239" s="639"/>
      <c r="F239" s="640"/>
      <c r="G239" s="641">
        <v>1.5</v>
      </c>
      <c r="H239" s="642">
        <f t="shared" si="39"/>
        <v>45</v>
      </c>
      <c r="I239" s="643">
        <f t="shared" si="40"/>
        <v>18</v>
      </c>
      <c r="J239" s="644">
        <v>9</v>
      </c>
      <c r="K239" s="644"/>
      <c r="L239" s="644">
        <v>9</v>
      </c>
      <c r="M239" s="645">
        <f t="shared" si="41"/>
        <v>27</v>
      </c>
      <c r="N239" s="652"/>
      <c r="O239" s="653"/>
      <c r="P239" s="654"/>
      <c r="Q239" s="655"/>
      <c r="R239" s="653"/>
      <c r="S239" s="656"/>
      <c r="T239" s="652"/>
      <c r="U239" s="653"/>
      <c r="V239" s="654">
        <v>2</v>
      </c>
      <c r="W239" s="655"/>
      <c r="X239" s="653"/>
      <c r="Y239" s="656"/>
      <c r="Z239" s="198"/>
      <c r="AA239" s="198"/>
      <c r="AB239" s="198"/>
      <c r="AC239" s="198"/>
      <c r="AD239" s="198"/>
    </row>
    <row r="240" spans="1:30" ht="31.5">
      <c r="A240" s="608" t="s">
        <v>380</v>
      </c>
      <c r="B240" s="598" t="s">
        <v>359</v>
      </c>
      <c r="C240" s="613">
        <v>7</v>
      </c>
      <c r="D240" s="639"/>
      <c r="E240" s="639"/>
      <c r="F240" s="640"/>
      <c r="G240" s="641">
        <v>6</v>
      </c>
      <c r="H240" s="642">
        <f t="shared" si="39"/>
        <v>180</v>
      </c>
      <c r="I240" s="643">
        <f t="shared" si="40"/>
        <v>60</v>
      </c>
      <c r="J240" s="644">
        <v>30</v>
      </c>
      <c r="K240" s="644">
        <v>14</v>
      </c>
      <c r="L240" s="644">
        <v>16</v>
      </c>
      <c r="M240" s="645">
        <f t="shared" si="41"/>
        <v>120</v>
      </c>
      <c r="N240" s="652"/>
      <c r="O240" s="653"/>
      <c r="P240" s="654"/>
      <c r="Q240" s="655"/>
      <c r="R240" s="653"/>
      <c r="S240" s="656"/>
      <c r="T240" s="652"/>
      <c r="U240" s="653"/>
      <c r="V240" s="654"/>
      <c r="W240" s="655">
        <v>4</v>
      </c>
      <c r="X240" s="653"/>
      <c r="Y240" s="656"/>
      <c r="Z240" s="198"/>
      <c r="AA240" s="198"/>
      <c r="AB240" s="198"/>
      <c r="AC240" s="198"/>
      <c r="AD240" s="198"/>
    </row>
    <row r="241" spans="1:30" ht="31.5">
      <c r="A241" s="608" t="s">
        <v>482</v>
      </c>
      <c r="B241" s="598" t="s">
        <v>360</v>
      </c>
      <c r="C241" s="613"/>
      <c r="D241" s="639"/>
      <c r="E241" s="639"/>
      <c r="F241" s="640"/>
      <c r="G241" s="641">
        <v>0.5</v>
      </c>
      <c r="H241" s="642">
        <f t="shared" si="39"/>
        <v>15</v>
      </c>
      <c r="I241" s="643">
        <f t="shared" si="40"/>
        <v>9</v>
      </c>
      <c r="J241" s="644"/>
      <c r="K241" s="644"/>
      <c r="L241" s="644">
        <v>9</v>
      </c>
      <c r="M241" s="645">
        <f t="shared" si="41"/>
        <v>6</v>
      </c>
      <c r="N241" s="652"/>
      <c r="O241" s="653"/>
      <c r="P241" s="654"/>
      <c r="Q241" s="655"/>
      <c r="R241" s="653"/>
      <c r="S241" s="656"/>
      <c r="T241" s="652"/>
      <c r="U241" s="653"/>
      <c r="V241" s="654"/>
      <c r="W241" s="655"/>
      <c r="X241" s="653">
        <v>1</v>
      </c>
      <c r="Y241" s="656"/>
      <c r="Z241" s="198"/>
      <c r="AA241" s="198"/>
      <c r="AB241" s="198"/>
      <c r="AC241" s="198"/>
      <c r="AD241" s="198"/>
    </row>
    <row r="242" spans="1:30" ht="31.5">
      <c r="A242" s="608" t="s">
        <v>484</v>
      </c>
      <c r="B242" s="598" t="s">
        <v>360</v>
      </c>
      <c r="C242" s="613"/>
      <c r="D242" s="639"/>
      <c r="E242" s="639"/>
      <c r="F242" s="640" t="s">
        <v>84</v>
      </c>
      <c r="G242" s="641">
        <v>0.5</v>
      </c>
      <c r="H242" s="642">
        <f t="shared" si="39"/>
        <v>15</v>
      </c>
      <c r="I242" s="643">
        <f t="shared" si="40"/>
        <v>8</v>
      </c>
      <c r="J242" s="644"/>
      <c r="K242" s="644"/>
      <c r="L242" s="644">
        <v>8</v>
      </c>
      <c r="M242" s="645">
        <f t="shared" si="41"/>
        <v>7</v>
      </c>
      <c r="N242" s="652"/>
      <c r="O242" s="653"/>
      <c r="P242" s="654"/>
      <c r="Q242" s="655"/>
      <c r="R242" s="653"/>
      <c r="S242" s="656"/>
      <c r="T242" s="652"/>
      <c r="U242" s="653"/>
      <c r="V242" s="654"/>
      <c r="W242" s="655"/>
      <c r="X242" s="653"/>
      <c r="Y242" s="656">
        <v>1</v>
      </c>
      <c r="Z242" s="198"/>
      <c r="AA242" s="198"/>
      <c r="AB242" s="198"/>
      <c r="AC242" s="198"/>
      <c r="AD242" s="198"/>
    </row>
    <row r="243" spans="1:30" ht="15.75">
      <c r="A243" s="608" t="s">
        <v>381</v>
      </c>
      <c r="B243" s="598" t="s">
        <v>361</v>
      </c>
      <c r="C243" s="613">
        <v>7</v>
      </c>
      <c r="D243" s="639"/>
      <c r="E243" s="639"/>
      <c r="F243" s="640"/>
      <c r="G243" s="628">
        <v>4.5</v>
      </c>
      <c r="H243" s="630">
        <f t="shared" si="39"/>
        <v>135</v>
      </c>
      <c r="I243" s="634">
        <f t="shared" si="40"/>
        <v>75</v>
      </c>
      <c r="J243" s="610">
        <v>30</v>
      </c>
      <c r="K243" s="610">
        <v>15</v>
      </c>
      <c r="L243" s="610">
        <v>30</v>
      </c>
      <c r="M243" s="635">
        <f t="shared" si="41"/>
        <v>60</v>
      </c>
      <c r="N243" s="652"/>
      <c r="O243" s="653"/>
      <c r="P243" s="654"/>
      <c r="Q243" s="655"/>
      <c r="R243" s="653"/>
      <c r="S243" s="656"/>
      <c r="T243" s="652"/>
      <c r="U243" s="653"/>
      <c r="V243" s="654"/>
      <c r="W243" s="655">
        <v>5</v>
      </c>
      <c r="X243" s="653"/>
      <c r="Y243" s="656"/>
      <c r="Z243" s="198"/>
      <c r="AA243" s="198"/>
      <c r="AB243" s="198"/>
      <c r="AC243" s="198"/>
      <c r="AD243" s="198"/>
    </row>
    <row r="244" spans="1:30" ht="47.25">
      <c r="A244" s="608" t="s">
        <v>382</v>
      </c>
      <c r="B244" s="598" t="s">
        <v>391</v>
      </c>
      <c r="C244" s="613"/>
      <c r="D244" s="639"/>
      <c r="E244" s="639"/>
      <c r="F244" s="640"/>
      <c r="G244" s="628">
        <f aca="true" t="shared" si="42" ref="G244:M244">G245+G246+G247</f>
        <v>6</v>
      </c>
      <c r="H244" s="630">
        <f t="shared" si="42"/>
        <v>180</v>
      </c>
      <c r="I244" s="634">
        <f t="shared" si="42"/>
        <v>66</v>
      </c>
      <c r="J244" s="610">
        <f t="shared" si="42"/>
        <v>34</v>
      </c>
      <c r="K244" s="610">
        <f t="shared" si="42"/>
        <v>18</v>
      </c>
      <c r="L244" s="610">
        <f t="shared" si="42"/>
        <v>14</v>
      </c>
      <c r="M244" s="110">
        <f t="shared" si="42"/>
        <v>114</v>
      </c>
      <c r="N244" s="652"/>
      <c r="O244" s="653"/>
      <c r="P244" s="654"/>
      <c r="Q244" s="655"/>
      <c r="R244" s="653"/>
      <c r="S244" s="656"/>
      <c r="T244" s="652"/>
      <c r="U244" s="653"/>
      <c r="V244" s="654"/>
      <c r="W244" s="655"/>
      <c r="X244" s="653"/>
      <c r="Y244" s="656"/>
      <c r="Z244" s="198"/>
      <c r="AA244" s="198"/>
      <c r="AB244" s="198"/>
      <c r="AC244" s="198"/>
      <c r="AD244" s="198"/>
    </row>
    <row r="245" spans="1:30" ht="47.25">
      <c r="A245" s="608" t="s">
        <v>389</v>
      </c>
      <c r="B245" s="598" t="s">
        <v>391</v>
      </c>
      <c r="C245" s="613"/>
      <c r="D245" s="639"/>
      <c r="E245" s="639"/>
      <c r="F245" s="640"/>
      <c r="G245" s="641">
        <v>1.5</v>
      </c>
      <c r="H245" s="642">
        <f>G245*30</f>
        <v>45</v>
      </c>
      <c r="I245" s="643">
        <f>J245+K245+L245</f>
        <v>18</v>
      </c>
      <c r="J245" s="644">
        <v>9</v>
      </c>
      <c r="K245" s="644">
        <v>9</v>
      </c>
      <c r="L245" s="644"/>
      <c r="M245" s="645">
        <f>H245-I245</f>
        <v>27</v>
      </c>
      <c r="N245" s="652"/>
      <c r="O245" s="653"/>
      <c r="P245" s="654"/>
      <c r="Q245" s="655"/>
      <c r="R245" s="653"/>
      <c r="S245" s="656"/>
      <c r="T245" s="652"/>
      <c r="U245" s="653">
        <v>2</v>
      </c>
      <c r="V245" s="654"/>
      <c r="W245" s="655"/>
      <c r="X245" s="653"/>
      <c r="Y245" s="656"/>
      <c r="Z245" s="198"/>
      <c r="AA245" s="198"/>
      <c r="AB245" s="198"/>
      <c r="AC245" s="198"/>
      <c r="AD245" s="198"/>
    </row>
    <row r="246" spans="1:30" ht="47.25">
      <c r="A246" s="608" t="s">
        <v>390</v>
      </c>
      <c r="B246" s="598" t="s">
        <v>391</v>
      </c>
      <c r="C246" s="613"/>
      <c r="D246" s="639" t="s">
        <v>67</v>
      </c>
      <c r="E246" s="639"/>
      <c r="F246" s="640"/>
      <c r="G246" s="641">
        <v>1.5</v>
      </c>
      <c r="H246" s="642">
        <f>G246*30</f>
        <v>45</v>
      </c>
      <c r="I246" s="643">
        <f>J246+K246+L246</f>
        <v>18</v>
      </c>
      <c r="J246" s="644">
        <v>9</v>
      </c>
      <c r="K246" s="644">
        <v>9</v>
      </c>
      <c r="L246" s="644"/>
      <c r="M246" s="645">
        <f>H246-I246</f>
        <v>27</v>
      </c>
      <c r="N246" s="652"/>
      <c r="O246" s="653"/>
      <c r="P246" s="654"/>
      <c r="Q246" s="655"/>
      <c r="R246" s="653"/>
      <c r="S246" s="656"/>
      <c r="T246" s="652"/>
      <c r="U246" s="653"/>
      <c r="V246" s="654">
        <v>2</v>
      </c>
      <c r="W246" s="655"/>
      <c r="X246" s="653"/>
      <c r="Y246" s="656"/>
      <c r="Z246" s="198"/>
      <c r="AA246" s="198"/>
      <c r="AB246" s="198"/>
      <c r="AC246" s="198"/>
      <c r="AD246" s="198"/>
    </row>
    <row r="247" spans="1:30" ht="47.25">
      <c r="A247" s="608" t="s">
        <v>483</v>
      </c>
      <c r="B247" s="598" t="s">
        <v>391</v>
      </c>
      <c r="C247" s="613">
        <v>7</v>
      </c>
      <c r="D247" s="639"/>
      <c r="E247" s="639"/>
      <c r="F247" s="640"/>
      <c r="G247" s="641">
        <v>3</v>
      </c>
      <c r="H247" s="642">
        <f>G247*30</f>
        <v>90</v>
      </c>
      <c r="I247" s="643">
        <f>J247+K247+L247</f>
        <v>30</v>
      </c>
      <c r="J247" s="644">
        <v>16</v>
      </c>
      <c r="K247" s="644"/>
      <c r="L247" s="644">
        <v>14</v>
      </c>
      <c r="M247" s="645">
        <f>H247-I247</f>
        <v>60</v>
      </c>
      <c r="N247" s="652"/>
      <c r="O247" s="653"/>
      <c r="P247" s="654"/>
      <c r="Q247" s="655"/>
      <c r="R247" s="653"/>
      <c r="S247" s="656"/>
      <c r="T247" s="652"/>
      <c r="U247" s="653"/>
      <c r="V247" s="654"/>
      <c r="W247" s="655">
        <v>2</v>
      </c>
      <c r="X247" s="653"/>
      <c r="Y247" s="656"/>
      <c r="Z247" s="198"/>
      <c r="AA247" s="198"/>
      <c r="AB247" s="198"/>
      <c r="AC247" s="198"/>
      <c r="AD247" s="198"/>
    </row>
    <row r="248" spans="1:30" ht="31.5">
      <c r="A248" s="608" t="s">
        <v>383</v>
      </c>
      <c r="B248" s="598" t="s">
        <v>364</v>
      </c>
      <c r="C248" s="613"/>
      <c r="D248" s="639"/>
      <c r="E248" s="639"/>
      <c r="F248" s="640"/>
      <c r="G248" s="628">
        <f>G249+G250+G251+G252</f>
        <v>9</v>
      </c>
      <c r="H248" s="630">
        <f>H249+H250+H251+H252</f>
        <v>270</v>
      </c>
      <c r="I248" s="634">
        <f>I249+I250+I251+I252</f>
        <v>117</v>
      </c>
      <c r="J248" s="610">
        <f>J249+J250+J251+J252</f>
        <v>52</v>
      </c>
      <c r="K248" s="610"/>
      <c r="L248" s="610">
        <f>L249+L250+L251+L252</f>
        <v>65</v>
      </c>
      <c r="M248" s="110">
        <f>M249+M250+M251+M252</f>
        <v>153</v>
      </c>
      <c r="N248" s="652"/>
      <c r="O248" s="653"/>
      <c r="P248" s="654"/>
      <c r="Q248" s="655"/>
      <c r="R248" s="653"/>
      <c r="S248" s="656"/>
      <c r="T248" s="652"/>
      <c r="U248" s="653"/>
      <c r="V248" s="654"/>
      <c r="W248" s="655"/>
      <c r="X248" s="653"/>
      <c r="Y248" s="656"/>
      <c r="Z248" s="198"/>
      <c r="AA248" s="198"/>
      <c r="AB248" s="198"/>
      <c r="AC248" s="198"/>
      <c r="AD248" s="198"/>
    </row>
    <row r="249" spans="1:30" ht="31.5">
      <c r="A249" s="621" t="s">
        <v>384</v>
      </c>
      <c r="B249" s="598" t="s">
        <v>364</v>
      </c>
      <c r="C249" s="613"/>
      <c r="D249" s="639">
        <v>5</v>
      </c>
      <c r="E249" s="639"/>
      <c r="F249" s="640"/>
      <c r="G249" s="641">
        <v>3</v>
      </c>
      <c r="H249" s="642">
        <f>G249*30</f>
        <v>90</v>
      </c>
      <c r="I249" s="643">
        <f>J249+K249+L249</f>
        <v>30</v>
      </c>
      <c r="J249" s="644">
        <v>16</v>
      </c>
      <c r="K249" s="644"/>
      <c r="L249" s="644">
        <v>14</v>
      </c>
      <c r="M249" s="645">
        <f>H249-I249</f>
        <v>60</v>
      </c>
      <c r="N249" s="652"/>
      <c r="O249" s="653"/>
      <c r="P249" s="654"/>
      <c r="Q249" s="655"/>
      <c r="R249" s="653"/>
      <c r="S249" s="656"/>
      <c r="T249" s="652">
        <v>2</v>
      </c>
      <c r="U249" s="653"/>
      <c r="V249" s="654"/>
      <c r="W249" s="655"/>
      <c r="X249" s="653"/>
      <c r="Y249" s="656"/>
      <c r="Z249" s="198"/>
      <c r="AA249" s="198"/>
      <c r="AB249" s="198"/>
      <c r="AC249" s="198"/>
      <c r="AD249" s="198"/>
    </row>
    <row r="250" spans="1:30" ht="31.5">
      <c r="A250" s="621" t="s">
        <v>385</v>
      </c>
      <c r="B250" s="598" t="s">
        <v>364</v>
      </c>
      <c r="C250" s="613"/>
      <c r="D250" s="639"/>
      <c r="E250" s="639"/>
      <c r="F250" s="640"/>
      <c r="G250" s="641">
        <v>2.5</v>
      </c>
      <c r="H250" s="642">
        <f aca="true" t="shared" si="43" ref="H250:H257">G250*30</f>
        <v>75</v>
      </c>
      <c r="I250" s="643">
        <f aca="true" t="shared" si="44" ref="I250:I257">J250+K250+L250</f>
        <v>36</v>
      </c>
      <c r="J250" s="644">
        <v>18</v>
      </c>
      <c r="K250" s="644"/>
      <c r="L250" s="644">
        <v>18</v>
      </c>
      <c r="M250" s="645">
        <f aca="true" t="shared" si="45" ref="M250:M257">H250-I250</f>
        <v>39</v>
      </c>
      <c r="N250" s="652"/>
      <c r="O250" s="653"/>
      <c r="P250" s="654"/>
      <c r="Q250" s="655"/>
      <c r="R250" s="653"/>
      <c r="S250" s="656"/>
      <c r="T250" s="652"/>
      <c r="U250" s="653">
        <v>4</v>
      </c>
      <c r="V250" s="654"/>
      <c r="W250" s="655"/>
      <c r="X250" s="653"/>
      <c r="Y250" s="656"/>
      <c r="Z250" s="198"/>
      <c r="AA250" s="198"/>
      <c r="AB250" s="198"/>
      <c r="AC250" s="198"/>
      <c r="AD250" s="198"/>
    </row>
    <row r="251" spans="1:30" ht="31.5">
      <c r="A251" s="621" t="s">
        <v>386</v>
      </c>
      <c r="B251" s="598" t="s">
        <v>364</v>
      </c>
      <c r="C251" s="613" t="s">
        <v>67</v>
      </c>
      <c r="D251" s="639"/>
      <c r="E251" s="639"/>
      <c r="F251" s="640"/>
      <c r="G251" s="641">
        <v>2.5</v>
      </c>
      <c r="H251" s="642">
        <f t="shared" si="43"/>
        <v>75</v>
      </c>
      <c r="I251" s="643">
        <f t="shared" si="44"/>
        <v>36</v>
      </c>
      <c r="J251" s="644">
        <v>18</v>
      </c>
      <c r="K251" s="644"/>
      <c r="L251" s="644">
        <v>18</v>
      </c>
      <c r="M251" s="645">
        <f t="shared" si="45"/>
        <v>39</v>
      </c>
      <c r="N251" s="652"/>
      <c r="O251" s="653"/>
      <c r="P251" s="654"/>
      <c r="Q251" s="655"/>
      <c r="R251" s="653"/>
      <c r="S251" s="656"/>
      <c r="T251" s="652"/>
      <c r="U251" s="653"/>
      <c r="V251" s="654">
        <v>4</v>
      </c>
      <c r="W251" s="655"/>
      <c r="X251" s="653"/>
      <c r="Y251" s="656"/>
      <c r="Z251" s="198"/>
      <c r="AA251" s="198"/>
      <c r="AB251" s="198"/>
      <c r="AC251" s="198"/>
      <c r="AD251" s="198"/>
    </row>
    <row r="252" spans="1:30" ht="31.5">
      <c r="A252" s="621" t="s">
        <v>508</v>
      </c>
      <c r="B252" s="598" t="s">
        <v>365</v>
      </c>
      <c r="C252" s="613"/>
      <c r="D252" s="639"/>
      <c r="E252" s="639"/>
      <c r="F252" s="640">
        <v>7</v>
      </c>
      <c r="G252" s="641">
        <v>1</v>
      </c>
      <c r="H252" s="642">
        <f t="shared" si="43"/>
        <v>30</v>
      </c>
      <c r="I252" s="643">
        <f t="shared" si="44"/>
        <v>15</v>
      </c>
      <c r="J252" s="644"/>
      <c r="K252" s="644"/>
      <c r="L252" s="644">
        <v>15</v>
      </c>
      <c r="M252" s="645">
        <f t="shared" si="45"/>
        <v>15</v>
      </c>
      <c r="N252" s="652"/>
      <c r="O252" s="653"/>
      <c r="P252" s="654"/>
      <c r="Q252" s="655"/>
      <c r="R252" s="653"/>
      <c r="S252" s="656"/>
      <c r="T252" s="652"/>
      <c r="U252" s="653"/>
      <c r="V252" s="654"/>
      <c r="W252" s="655">
        <v>1</v>
      </c>
      <c r="X252" s="653"/>
      <c r="Y252" s="656"/>
      <c r="Z252" s="198"/>
      <c r="AA252" s="198"/>
      <c r="AB252" s="198"/>
      <c r="AC252" s="198"/>
      <c r="AD252" s="198"/>
    </row>
    <row r="253" spans="1:30" ht="15.75">
      <c r="A253" s="621" t="s">
        <v>387</v>
      </c>
      <c r="B253" s="598" t="s">
        <v>485</v>
      </c>
      <c r="C253" s="613"/>
      <c r="D253" s="639"/>
      <c r="E253" s="639"/>
      <c r="F253" s="640"/>
      <c r="G253" s="628">
        <f aca="true" t="shared" si="46" ref="G253:M253">G254+G255</f>
        <v>8</v>
      </c>
      <c r="H253" s="630">
        <f t="shared" si="46"/>
        <v>240</v>
      </c>
      <c r="I253" s="634">
        <f t="shared" si="46"/>
        <v>85</v>
      </c>
      <c r="J253" s="610">
        <f t="shared" si="46"/>
        <v>34</v>
      </c>
      <c r="K253" s="610">
        <f t="shared" si="46"/>
        <v>17</v>
      </c>
      <c r="L253" s="610">
        <f t="shared" si="46"/>
        <v>34</v>
      </c>
      <c r="M253" s="610">
        <f t="shared" si="46"/>
        <v>155</v>
      </c>
      <c r="N253" s="652"/>
      <c r="O253" s="653"/>
      <c r="P253" s="654"/>
      <c r="Q253" s="655"/>
      <c r="R253" s="653"/>
      <c r="S253" s="656"/>
      <c r="T253" s="652"/>
      <c r="U253" s="653"/>
      <c r="V253" s="654"/>
      <c r="W253" s="655"/>
      <c r="X253" s="653"/>
      <c r="Y253" s="656"/>
      <c r="Z253" s="198"/>
      <c r="AA253" s="198"/>
      <c r="AB253" s="198"/>
      <c r="AC253" s="198"/>
      <c r="AD253" s="198"/>
    </row>
    <row r="254" spans="1:30" ht="15.75">
      <c r="A254" s="621" t="s">
        <v>486</v>
      </c>
      <c r="B254" s="598" t="s">
        <v>485</v>
      </c>
      <c r="C254" s="613"/>
      <c r="D254" s="639"/>
      <c r="E254" s="639"/>
      <c r="F254" s="640"/>
      <c r="G254" s="641">
        <v>4</v>
      </c>
      <c r="H254" s="642">
        <f>G254*30</f>
        <v>120</v>
      </c>
      <c r="I254" s="643">
        <f>J254+K254+L254</f>
        <v>45</v>
      </c>
      <c r="J254" s="644">
        <v>18</v>
      </c>
      <c r="K254" s="644">
        <v>9</v>
      </c>
      <c r="L254" s="644">
        <v>18</v>
      </c>
      <c r="M254" s="645">
        <f>H254-I254</f>
        <v>75</v>
      </c>
      <c r="N254" s="652"/>
      <c r="O254" s="653"/>
      <c r="P254" s="654"/>
      <c r="Q254" s="655"/>
      <c r="R254" s="653"/>
      <c r="S254" s="656"/>
      <c r="T254" s="652"/>
      <c r="U254" s="653"/>
      <c r="V254" s="654"/>
      <c r="W254" s="655"/>
      <c r="X254" s="653">
        <v>5</v>
      </c>
      <c r="Y254" s="656"/>
      <c r="Z254" s="198"/>
      <c r="AA254" s="198"/>
      <c r="AB254" s="198"/>
      <c r="AC254" s="198"/>
      <c r="AD254" s="198"/>
    </row>
    <row r="255" spans="1:30" ht="15.75">
      <c r="A255" s="621" t="s">
        <v>487</v>
      </c>
      <c r="B255" s="598" t="s">
        <v>485</v>
      </c>
      <c r="C255" s="613" t="s">
        <v>84</v>
      </c>
      <c r="D255" s="639"/>
      <c r="E255" s="639"/>
      <c r="F255" s="640"/>
      <c r="G255" s="641">
        <v>4</v>
      </c>
      <c r="H255" s="642">
        <f>G255*30</f>
        <v>120</v>
      </c>
      <c r="I255" s="643">
        <f>J255+K255+L255</f>
        <v>40</v>
      </c>
      <c r="J255" s="644">
        <v>16</v>
      </c>
      <c r="K255" s="644">
        <v>8</v>
      </c>
      <c r="L255" s="644">
        <v>16</v>
      </c>
      <c r="M255" s="645">
        <f>H255-I255</f>
        <v>80</v>
      </c>
      <c r="N255" s="652"/>
      <c r="O255" s="653"/>
      <c r="P255" s="654"/>
      <c r="Q255" s="655"/>
      <c r="R255" s="653"/>
      <c r="S255" s="656"/>
      <c r="T255" s="652"/>
      <c r="U255" s="653"/>
      <c r="V255" s="654"/>
      <c r="W255" s="655"/>
      <c r="X255" s="653"/>
      <c r="Y255" s="656">
        <v>5</v>
      </c>
      <c r="Z255" s="198"/>
      <c r="AA255" s="198"/>
      <c r="AB255" s="198"/>
      <c r="AC255" s="198"/>
      <c r="AD255" s="198"/>
    </row>
    <row r="256" spans="1:30" ht="31.5">
      <c r="A256" s="621" t="s">
        <v>388</v>
      </c>
      <c r="B256" s="598" t="s">
        <v>366</v>
      </c>
      <c r="C256" s="613"/>
      <c r="D256" s="639">
        <v>7</v>
      </c>
      <c r="E256" s="639"/>
      <c r="F256" s="640"/>
      <c r="G256" s="628">
        <v>4.5</v>
      </c>
      <c r="H256" s="630">
        <f t="shared" si="43"/>
        <v>135</v>
      </c>
      <c r="I256" s="634">
        <f t="shared" si="44"/>
        <v>45</v>
      </c>
      <c r="J256" s="610">
        <v>30</v>
      </c>
      <c r="K256" s="610"/>
      <c r="L256" s="610">
        <v>15</v>
      </c>
      <c r="M256" s="635">
        <f t="shared" si="45"/>
        <v>90</v>
      </c>
      <c r="N256" s="652"/>
      <c r="O256" s="653"/>
      <c r="P256" s="654"/>
      <c r="Q256" s="655"/>
      <c r="R256" s="653"/>
      <c r="S256" s="656"/>
      <c r="T256" s="652"/>
      <c r="U256" s="653"/>
      <c r="V256" s="654"/>
      <c r="W256" s="655">
        <v>3</v>
      </c>
      <c r="X256" s="653"/>
      <c r="Y256" s="656"/>
      <c r="Z256" s="198"/>
      <c r="AA256" s="198"/>
      <c r="AB256" s="198"/>
      <c r="AC256" s="198"/>
      <c r="AD256" s="198"/>
    </row>
    <row r="257" spans="1:30" ht="32.25" thickBot="1">
      <c r="A257" s="622" t="s">
        <v>488</v>
      </c>
      <c r="B257" s="624" t="s">
        <v>367</v>
      </c>
      <c r="C257" s="613"/>
      <c r="D257" s="639">
        <v>5</v>
      </c>
      <c r="E257" s="639"/>
      <c r="F257" s="640"/>
      <c r="G257" s="628">
        <v>3.5</v>
      </c>
      <c r="H257" s="630">
        <f t="shared" si="43"/>
        <v>105</v>
      </c>
      <c r="I257" s="634">
        <f t="shared" si="44"/>
        <v>45</v>
      </c>
      <c r="J257" s="610">
        <v>30</v>
      </c>
      <c r="K257" s="610"/>
      <c r="L257" s="610">
        <v>15</v>
      </c>
      <c r="M257" s="635">
        <f t="shared" si="45"/>
        <v>60</v>
      </c>
      <c r="N257" s="652"/>
      <c r="O257" s="653"/>
      <c r="P257" s="654"/>
      <c r="Q257" s="655"/>
      <c r="R257" s="653"/>
      <c r="S257" s="656"/>
      <c r="T257" s="652">
        <v>3</v>
      </c>
      <c r="U257" s="653"/>
      <c r="V257" s="654"/>
      <c r="W257" s="655"/>
      <c r="X257" s="653"/>
      <c r="Y257" s="656"/>
      <c r="Z257" s="198"/>
      <c r="AA257" s="198"/>
      <c r="AB257" s="198"/>
      <c r="AC257" s="198"/>
      <c r="AD257" s="198"/>
    </row>
    <row r="258" spans="1:30" ht="16.5" thickBot="1">
      <c r="A258" s="2201" t="s">
        <v>492</v>
      </c>
      <c r="B258" s="2202"/>
      <c r="C258" s="2202"/>
      <c r="D258" s="2202"/>
      <c r="E258" s="2202"/>
      <c r="F258" s="2203"/>
      <c r="G258" s="105">
        <f>G219+G226+G230+G231+G234+G237+G243+G244+G248+G253+G256+G257</f>
        <v>71.5</v>
      </c>
      <c r="H258" s="106">
        <f aca="true" t="shared" si="47" ref="H258:M258">H219+H226+H230+H231+H234+H237+H243+H244+H248+H253+H256+H257</f>
        <v>2145</v>
      </c>
      <c r="I258" s="681">
        <f t="shared" si="47"/>
        <v>862</v>
      </c>
      <c r="J258" s="614">
        <f t="shared" si="47"/>
        <v>414</v>
      </c>
      <c r="K258" s="614">
        <f t="shared" si="47"/>
        <v>109</v>
      </c>
      <c r="L258" s="614">
        <f t="shared" si="47"/>
        <v>339</v>
      </c>
      <c r="M258" s="619">
        <f t="shared" si="47"/>
        <v>1283</v>
      </c>
      <c r="N258" s="616"/>
      <c r="O258" s="241"/>
      <c r="P258" s="617"/>
      <c r="Q258" s="240"/>
      <c r="R258" s="241">
        <f>R235</f>
        <v>2</v>
      </c>
      <c r="S258" s="234">
        <f>S236</f>
        <v>2</v>
      </c>
      <c r="T258" s="616">
        <f>T220+T223+T249+T257</f>
        <v>11</v>
      </c>
      <c r="U258" s="241">
        <f>U221+U224+U227+U238+U245+U250</f>
        <v>16</v>
      </c>
      <c r="V258" s="617">
        <f>V222+V225+V228+V239+V246+V251</f>
        <v>16</v>
      </c>
      <c r="W258" s="240">
        <f>W229+W240+W243+W247+W252+W256</f>
        <v>16</v>
      </c>
      <c r="X258" s="241">
        <f>X230+X232+X241+X254</f>
        <v>14</v>
      </c>
      <c r="Y258" s="234">
        <f>Y233+Y242+Y255</f>
        <v>11</v>
      </c>
      <c r="Z258" s="198"/>
      <c r="AA258" s="198"/>
      <c r="AB258" s="198"/>
      <c r="AC258" s="198"/>
      <c r="AD258" s="198"/>
    </row>
    <row r="259" spans="1:30" ht="16.5" thickBot="1">
      <c r="A259" s="2210" t="s">
        <v>493</v>
      </c>
      <c r="B259" s="2211"/>
      <c r="C259" s="2211"/>
      <c r="D259" s="2211"/>
      <c r="E259" s="2211"/>
      <c r="F259" s="2211"/>
      <c r="G259" s="2211"/>
      <c r="H259" s="2211"/>
      <c r="I259" s="2211"/>
      <c r="J259" s="2211"/>
      <c r="K259" s="2211"/>
      <c r="L259" s="2211"/>
      <c r="M259" s="2211"/>
      <c r="N259" s="2211"/>
      <c r="O259" s="2211"/>
      <c r="P259" s="2211"/>
      <c r="Q259" s="2211"/>
      <c r="R259" s="2211"/>
      <c r="S259" s="2211"/>
      <c r="T259" s="2211"/>
      <c r="U259" s="2211"/>
      <c r="V259" s="2211"/>
      <c r="W259" s="2211"/>
      <c r="X259" s="2211"/>
      <c r="Y259" s="2212"/>
      <c r="Z259" s="198"/>
      <c r="AA259" s="198"/>
      <c r="AB259" s="198"/>
      <c r="AC259" s="198"/>
      <c r="AD259" s="198"/>
    </row>
    <row r="260" spans="1:30" ht="31.5">
      <c r="A260" s="620" t="s">
        <v>407</v>
      </c>
      <c r="B260" s="623" t="s">
        <v>392</v>
      </c>
      <c r="C260" s="636"/>
      <c r="D260" s="637"/>
      <c r="E260" s="637"/>
      <c r="F260" s="638" t="s">
        <v>66</v>
      </c>
      <c r="G260" s="161">
        <v>1</v>
      </c>
      <c r="H260" s="661">
        <f>G260*30</f>
        <v>30</v>
      </c>
      <c r="I260" s="625">
        <f>J260+K260+L260</f>
        <v>10</v>
      </c>
      <c r="J260" s="612"/>
      <c r="K260" s="612"/>
      <c r="L260" s="612">
        <v>10</v>
      </c>
      <c r="M260" s="663">
        <f>H260-I260</f>
        <v>20</v>
      </c>
      <c r="N260" s="649"/>
      <c r="O260" s="650"/>
      <c r="P260" s="651"/>
      <c r="Q260" s="646"/>
      <c r="R260" s="647"/>
      <c r="S260" s="648"/>
      <c r="T260" s="649"/>
      <c r="U260" s="650">
        <v>1</v>
      </c>
      <c r="V260" s="651"/>
      <c r="W260" s="646"/>
      <c r="X260" s="647"/>
      <c r="Y260" s="664"/>
      <c r="Z260" s="198"/>
      <c r="AA260" s="198"/>
      <c r="AB260" s="198"/>
      <c r="AC260" s="198"/>
      <c r="AD260" s="198"/>
    </row>
    <row r="261" spans="1:30" ht="31.5">
      <c r="A261" s="621" t="s">
        <v>408</v>
      </c>
      <c r="B261" s="598" t="s">
        <v>393</v>
      </c>
      <c r="C261" s="613"/>
      <c r="D261" s="639" t="s">
        <v>84</v>
      </c>
      <c r="E261" s="639"/>
      <c r="F261" s="640"/>
      <c r="G261" s="660">
        <v>3</v>
      </c>
      <c r="H261" s="662">
        <f>G261*30</f>
        <v>90</v>
      </c>
      <c r="I261" s="626">
        <f>J261+K261+L261</f>
        <v>30</v>
      </c>
      <c r="J261" s="610">
        <v>20</v>
      </c>
      <c r="K261" s="610"/>
      <c r="L261" s="610">
        <v>10</v>
      </c>
      <c r="M261" s="657">
        <f>H261-I261</f>
        <v>60</v>
      </c>
      <c r="N261" s="655"/>
      <c r="O261" s="653"/>
      <c r="P261" s="656"/>
      <c r="Q261" s="652"/>
      <c r="R261" s="653"/>
      <c r="S261" s="654"/>
      <c r="T261" s="655"/>
      <c r="U261" s="653"/>
      <c r="V261" s="656"/>
      <c r="W261" s="652"/>
      <c r="X261" s="653"/>
      <c r="Y261" s="656">
        <v>3</v>
      </c>
      <c r="Z261" s="198"/>
      <c r="AA261" s="198"/>
      <c r="AB261" s="198"/>
      <c r="AC261" s="198"/>
      <c r="AD261" s="198"/>
    </row>
    <row r="262" spans="1:30" ht="15.75">
      <c r="A262" s="621" t="s">
        <v>409</v>
      </c>
      <c r="B262" s="598" t="s">
        <v>394</v>
      </c>
      <c r="C262" s="613"/>
      <c r="D262" s="639" t="s">
        <v>84</v>
      </c>
      <c r="E262" s="639"/>
      <c r="F262" s="640"/>
      <c r="G262" s="660">
        <v>3</v>
      </c>
      <c r="H262" s="662">
        <f>G262*30</f>
        <v>90</v>
      </c>
      <c r="I262" s="626">
        <f>J262+K262+L262</f>
        <v>32</v>
      </c>
      <c r="J262" s="610">
        <v>16</v>
      </c>
      <c r="K262" s="610">
        <v>16</v>
      </c>
      <c r="L262" s="610"/>
      <c r="M262" s="657">
        <f>H262-I262</f>
        <v>58</v>
      </c>
      <c r="N262" s="655"/>
      <c r="O262" s="653"/>
      <c r="P262" s="656"/>
      <c r="Q262" s="652"/>
      <c r="R262" s="653"/>
      <c r="S262" s="654"/>
      <c r="T262" s="655"/>
      <c r="U262" s="653"/>
      <c r="V262" s="656"/>
      <c r="W262" s="652"/>
      <c r="X262" s="653"/>
      <c r="Y262" s="656">
        <v>4</v>
      </c>
      <c r="Z262" s="198"/>
      <c r="AA262" s="198"/>
      <c r="AB262" s="198"/>
      <c r="AC262" s="198"/>
      <c r="AD262" s="198"/>
    </row>
    <row r="263" spans="1:30" ht="31.5">
      <c r="A263" s="621" t="s">
        <v>410</v>
      </c>
      <c r="B263" s="598" t="s">
        <v>395</v>
      </c>
      <c r="C263" s="613"/>
      <c r="D263" s="639"/>
      <c r="E263" s="639"/>
      <c r="F263" s="640"/>
      <c r="G263" s="660">
        <f>G264+G265+G266+G267+G268+G269</f>
        <v>9</v>
      </c>
      <c r="H263" s="662">
        <f>H264+H265+H266+H267+H268+H269</f>
        <v>270</v>
      </c>
      <c r="I263" s="626">
        <f>I264+I265+I266+I267+I268+I269</f>
        <v>132</v>
      </c>
      <c r="J263" s="610">
        <f>J264+J265+J266+J267+J268+J269</f>
        <v>66</v>
      </c>
      <c r="K263" s="610">
        <f>K264+K265+K266+K267+K268+K269</f>
        <v>66</v>
      </c>
      <c r="L263" s="610"/>
      <c r="M263" s="610">
        <f>M264+M265+M266+M267+M268+M269</f>
        <v>138</v>
      </c>
      <c r="N263" s="655"/>
      <c r="O263" s="653"/>
      <c r="P263" s="656"/>
      <c r="Q263" s="652"/>
      <c r="R263" s="653"/>
      <c r="S263" s="654"/>
      <c r="T263" s="655"/>
      <c r="U263" s="653"/>
      <c r="V263" s="656"/>
      <c r="W263" s="652"/>
      <c r="X263" s="653"/>
      <c r="Y263" s="656"/>
      <c r="Z263" s="198"/>
      <c r="AA263" s="198"/>
      <c r="AB263" s="198"/>
      <c r="AC263" s="198"/>
      <c r="AD263" s="198"/>
    </row>
    <row r="264" spans="1:30" ht="31.5">
      <c r="A264" s="621" t="s">
        <v>411</v>
      </c>
      <c r="B264" s="598" t="s">
        <v>395</v>
      </c>
      <c r="C264" s="613"/>
      <c r="D264" s="639" t="s">
        <v>65</v>
      </c>
      <c r="E264" s="639"/>
      <c r="F264" s="640"/>
      <c r="G264" s="667">
        <v>1.5</v>
      </c>
      <c r="H264" s="668">
        <f>G264*30</f>
        <v>45</v>
      </c>
      <c r="I264" s="669">
        <f>J264+K264+L264</f>
        <v>18</v>
      </c>
      <c r="J264" s="644">
        <v>9</v>
      </c>
      <c r="K264" s="644">
        <v>9</v>
      </c>
      <c r="L264" s="644"/>
      <c r="M264" s="658">
        <f>H264-I264</f>
        <v>27</v>
      </c>
      <c r="N264" s="655"/>
      <c r="O264" s="653"/>
      <c r="P264" s="656"/>
      <c r="Q264" s="652"/>
      <c r="R264" s="653"/>
      <c r="S264" s="654">
        <v>2</v>
      </c>
      <c r="T264" s="655"/>
      <c r="U264" s="653"/>
      <c r="V264" s="656"/>
      <c r="W264" s="652"/>
      <c r="X264" s="653"/>
      <c r="Y264" s="656"/>
      <c r="Z264" s="198"/>
      <c r="AA264" s="198"/>
      <c r="AB264" s="198"/>
      <c r="AC264" s="198"/>
      <c r="AD264" s="198"/>
    </row>
    <row r="265" spans="1:30" ht="31.5">
      <c r="A265" s="621" t="s">
        <v>412</v>
      </c>
      <c r="B265" s="598" t="s">
        <v>395</v>
      </c>
      <c r="C265" s="613"/>
      <c r="D265" s="639">
        <v>5</v>
      </c>
      <c r="E265" s="639"/>
      <c r="F265" s="640"/>
      <c r="G265" s="667">
        <v>1.5</v>
      </c>
      <c r="H265" s="668">
        <f aca="true" t="shared" si="48" ref="H265:H270">G265*30</f>
        <v>45</v>
      </c>
      <c r="I265" s="669">
        <f aca="true" t="shared" si="49" ref="I265:I270">J265+K265+L265</f>
        <v>30</v>
      </c>
      <c r="J265" s="644">
        <v>15</v>
      </c>
      <c r="K265" s="644">
        <v>15</v>
      </c>
      <c r="L265" s="644"/>
      <c r="M265" s="658">
        <f aca="true" t="shared" si="50" ref="M265:M270">H265-I265</f>
        <v>15</v>
      </c>
      <c r="N265" s="655"/>
      <c r="O265" s="653"/>
      <c r="P265" s="656"/>
      <c r="Q265" s="652"/>
      <c r="R265" s="653"/>
      <c r="S265" s="654"/>
      <c r="T265" s="655">
        <v>2</v>
      </c>
      <c r="U265" s="653"/>
      <c r="V265" s="656"/>
      <c r="W265" s="652"/>
      <c r="X265" s="653"/>
      <c r="Y265" s="656"/>
      <c r="Z265" s="198"/>
      <c r="AA265" s="198"/>
      <c r="AB265" s="198"/>
      <c r="AC265" s="198"/>
      <c r="AD265" s="198"/>
    </row>
    <row r="266" spans="1:30" ht="31.5">
      <c r="A266" s="621" t="s">
        <v>413</v>
      </c>
      <c r="B266" s="598" t="s">
        <v>395</v>
      </c>
      <c r="C266" s="613"/>
      <c r="D266" s="639"/>
      <c r="E266" s="639"/>
      <c r="F266" s="640"/>
      <c r="G266" s="667">
        <v>1.5</v>
      </c>
      <c r="H266" s="668">
        <f t="shared" si="48"/>
        <v>45</v>
      </c>
      <c r="I266" s="669">
        <f t="shared" si="49"/>
        <v>18</v>
      </c>
      <c r="J266" s="644">
        <v>9</v>
      </c>
      <c r="K266" s="644">
        <v>9</v>
      </c>
      <c r="L266" s="644"/>
      <c r="M266" s="658">
        <f t="shared" si="50"/>
        <v>27</v>
      </c>
      <c r="N266" s="655"/>
      <c r="O266" s="653"/>
      <c r="P266" s="656"/>
      <c r="Q266" s="652"/>
      <c r="R266" s="653"/>
      <c r="S266" s="654"/>
      <c r="T266" s="655"/>
      <c r="U266" s="653">
        <v>2</v>
      </c>
      <c r="V266" s="656"/>
      <c r="W266" s="652"/>
      <c r="X266" s="653"/>
      <c r="Y266" s="656"/>
      <c r="Z266" s="198"/>
      <c r="AA266" s="198"/>
      <c r="AB266" s="198"/>
      <c r="AC266" s="198"/>
      <c r="AD266" s="198"/>
    </row>
    <row r="267" spans="1:30" ht="31.5">
      <c r="A267" s="621" t="s">
        <v>414</v>
      </c>
      <c r="B267" s="598" t="s">
        <v>395</v>
      </c>
      <c r="C267" s="613"/>
      <c r="D267" s="639" t="s">
        <v>67</v>
      </c>
      <c r="E267" s="639"/>
      <c r="F267" s="640"/>
      <c r="G267" s="667">
        <v>1.5</v>
      </c>
      <c r="H267" s="668">
        <f t="shared" si="48"/>
        <v>45</v>
      </c>
      <c r="I267" s="669">
        <f t="shared" si="49"/>
        <v>18</v>
      </c>
      <c r="J267" s="644">
        <v>9</v>
      </c>
      <c r="K267" s="644">
        <v>9</v>
      </c>
      <c r="L267" s="644"/>
      <c r="M267" s="658">
        <f t="shared" si="50"/>
        <v>27</v>
      </c>
      <c r="N267" s="655"/>
      <c r="O267" s="653"/>
      <c r="P267" s="656"/>
      <c r="Q267" s="652"/>
      <c r="R267" s="653"/>
      <c r="S267" s="654"/>
      <c r="T267" s="655"/>
      <c r="U267" s="653"/>
      <c r="V267" s="656">
        <v>2</v>
      </c>
      <c r="W267" s="652"/>
      <c r="X267" s="653"/>
      <c r="Y267" s="656"/>
      <c r="Z267" s="198"/>
      <c r="AA267" s="198"/>
      <c r="AB267" s="198"/>
      <c r="AC267" s="198"/>
      <c r="AD267" s="198"/>
    </row>
    <row r="268" spans="1:30" ht="31.5">
      <c r="A268" s="621" t="s">
        <v>415</v>
      </c>
      <c r="B268" s="598" t="s">
        <v>395</v>
      </c>
      <c r="C268" s="613"/>
      <c r="D268" s="639">
        <v>7</v>
      </c>
      <c r="E268" s="639"/>
      <c r="F268" s="640"/>
      <c r="G268" s="667">
        <v>1.5</v>
      </c>
      <c r="H268" s="668">
        <f t="shared" si="48"/>
        <v>45</v>
      </c>
      <c r="I268" s="669">
        <f t="shared" si="49"/>
        <v>30</v>
      </c>
      <c r="J268" s="644">
        <v>15</v>
      </c>
      <c r="K268" s="644">
        <v>15</v>
      </c>
      <c r="L268" s="644"/>
      <c r="M268" s="658">
        <f t="shared" si="50"/>
        <v>15</v>
      </c>
      <c r="N268" s="655"/>
      <c r="O268" s="653"/>
      <c r="P268" s="656"/>
      <c r="Q268" s="652"/>
      <c r="R268" s="653"/>
      <c r="S268" s="654"/>
      <c r="T268" s="655"/>
      <c r="U268" s="653"/>
      <c r="V268" s="656"/>
      <c r="W268" s="652">
        <v>2</v>
      </c>
      <c r="X268" s="653"/>
      <c r="Y268" s="656"/>
      <c r="Z268" s="198"/>
      <c r="AA268" s="198"/>
      <c r="AB268" s="198"/>
      <c r="AC268" s="198"/>
      <c r="AD268" s="198"/>
    </row>
    <row r="269" spans="1:30" ht="31.5">
      <c r="A269" s="621" t="s">
        <v>489</v>
      </c>
      <c r="B269" s="598" t="s">
        <v>395</v>
      </c>
      <c r="C269" s="613"/>
      <c r="D269" s="639" t="s">
        <v>90</v>
      </c>
      <c r="E269" s="639"/>
      <c r="F269" s="640"/>
      <c r="G269" s="667">
        <v>1.5</v>
      </c>
      <c r="H269" s="668">
        <f t="shared" si="48"/>
        <v>45</v>
      </c>
      <c r="I269" s="669">
        <f t="shared" si="49"/>
        <v>18</v>
      </c>
      <c r="J269" s="644">
        <v>9</v>
      </c>
      <c r="K269" s="644">
        <v>9</v>
      </c>
      <c r="L269" s="644"/>
      <c r="M269" s="658">
        <f t="shared" si="50"/>
        <v>27</v>
      </c>
      <c r="N269" s="655"/>
      <c r="O269" s="653"/>
      <c r="P269" s="656"/>
      <c r="Q269" s="652"/>
      <c r="R269" s="653"/>
      <c r="S269" s="654"/>
      <c r="T269" s="655"/>
      <c r="U269" s="653"/>
      <c r="V269" s="656"/>
      <c r="W269" s="652"/>
      <c r="X269" s="653">
        <v>2</v>
      </c>
      <c r="Y269" s="656"/>
      <c r="Z269" s="198"/>
      <c r="AA269" s="198"/>
      <c r="AB269" s="198"/>
      <c r="AC269" s="198"/>
      <c r="AD269" s="198"/>
    </row>
    <row r="270" spans="1:30" ht="15.75">
      <c r="A270" s="621" t="s">
        <v>416</v>
      </c>
      <c r="B270" s="598" t="s">
        <v>396</v>
      </c>
      <c r="C270" s="613"/>
      <c r="D270" s="639">
        <v>7</v>
      </c>
      <c r="E270" s="639"/>
      <c r="F270" s="640"/>
      <c r="G270" s="660">
        <v>4</v>
      </c>
      <c r="H270" s="662">
        <f t="shared" si="48"/>
        <v>120</v>
      </c>
      <c r="I270" s="626">
        <f t="shared" si="49"/>
        <v>75</v>
      </c>
      <c r="J270" s="610">
        <v>45</v>
      </c>
      <c r="K270" s="610">
        <v>30</v>
      </c>
      <c r="L270" s="610"/>
      <c r="M270" s="657">
        <f t="shared" si="50"/>
        <v>45</v>
      </c>
      <c r="N270" s="655"/>
      <c r="O270" s="653"/>
      <c r="P270" s="656"/>
      <c r="Q270" s="652"/>
      <c r="R270" s="653"/>
      <c r="S270" s="654"/>
      <c r="T270" s="655"/>
      <c r="U270" s="653"/>
      <c r="V270" s="656"/>
      <c r="W270" s="652">
        <v>5</v>
      </c>
      <c r="X270" s="653"/>
      <c r="Y270" s="656"/>
      <c r="Z270" s="198"/>
      <c r="AA270" s="198"/>
      <c r="AB270" s="198"/>
      <c r="AC270" s="198"/>
      <c r="AD270" s="198"/>
    </row>
    <row r="271" spans="1:30" ht="15.75">
      <c r="A271" s="621" t="s">
        <v>417</v>
      </c>
      <c r="B271" s="598" t="s">
        <v>397</v>
      </c>
      <c r="C271" s="613"/>
      <c r="D271" s="639"/>
      <c r="E271" s="639"/>
      <c r="F271" s="640"/>
      <c r="G271" s="660">
        <f aca="true" t="shared" si="51" ref="G271:M271">G272+G273+G274+G275+G276</f>
        <v>17.5</v>
      </c>
      <c r="H271" s="662">
        <f t="shared" si="51"/>
        <v>525</v>
      </c>
      <c r="I271" s="626">
        <f t="shared" si="51"/>
        <v>269</v>
      </c>
      <c r="J271" s="610">
        <f t="shared" si="51"/>
        <v>162</v>
      </c>
      <c r="K271" s="610">
        <f t="shared" si="51"/>
        <v>25</v>
      </c>
      <c r="L271" s="610">
        <f t="shared" si="51"/>
        <v>82</v>
      </c>
      <c r="M271" s="610">
        <f t="shared" si="51"/>
        <v>256</v>
      </c>
      <c r="N271" s="655"/>
      <c r="O271" s="653"/>
      <c r="P271" s="656"/>
      <c r="Q271" s="652"/>
      <c r="R271" s="653"/>
      <c r="S271" s="654"/>
      <c r="T271" s="655"/>
      <c r="U271" s="653"/>
      <c r="V271" s="656"/>
      <c r="W271" s="652"/>
      <c r="X271" s="653"/>
      <c r="Y271" s="656"/>
      <c r="Z271" s="198"/>
      <c r="AA271" s="198"/>
      <c r="AB271" s="198"/>
      <c r="AC271" s="198"/>
      <c r="AD271" s="198"/>
    </row>
    <row r="272" spans="1:30" ht="15.75">
      <c r="A272" s="621" t="s">
        <v>418</v>
      </c>
      <c r="B272" s="598" t="s">
        <v>397</v>
      </c>
      <c r="C272" s="613"/>
      <c r="D272" s="639"/>
      <c r="E272" s="639"/>
      <c r="F272" s="640"/>
      <c r="G272" s="667">
        <v>3.5</v>
      </c>
      <c r="H272" s="668">
        <f>G272*30</f>
        <v>105</v>
      </c>
      <c r="I272" s="669">
        <f>J272+K272+L272</f>
        <v>50</v>
      </c>
      <c r="J272" s="644">
        <v>30</v>
      </c>
      <c r="K272" s="644">
        <v>10</v>
      </c>
      <c r="L272" s="644">
        <v>10</v>
      </c>
      <c r="M272" s="658">
        <f>H272-I272</f>
        <v>55</v>
      </c>
      <c r="N272" s="655"/>
      <c r="O272" s="653"/>
      <c r="P272" s="656"/>
      <c r="Q272" s="652"/>
      <c r="R272" s="653"/>
      <c r="S272" s="654"/>
      <c r="T272" s="655"/>
      <c r="U272" s="653">
        <v>5</v>
      </c>
      <c r="V272" s="656"/>
      <c r="W272" s="652"/>
      <c r="X272" s="653"/>
      <c r="Y272" s="656"/>
      <c r="Z272" s="198"/>
      <c r="AA272" s="198"/>
      <c r="AB272" s="198"/>
      <c r="AC272" s="198"/>
      <c r="AD272" s="198"/>
    </row>
    <row r="273" spans="1:30" ht="15.75">
      <c r="A273" s="621" t="s">
        <v>419</v>
      </c>
      <c r="B273" s="598" t="s">
        <v>397</v>
      </c>
      <c r="C273" s="613"/>
      <c r="D273" s="639" t="s">
        <v>67</v>
      </c>
      <c r="E273" s="639"/>
      <c r="F273" s="640"/>
      <c r="G273" s="667">
        <v>3</v>
      </c>
      <c r="H273" s="668">
        <f>G273*30</f>
        <v>90</v>
      </c>
      <c r="I273" s="669">
        <f>J273+K273+L273</f>
        <v>45</v>
      </c>
      <c r="J273" s="644">
        <v>36</v>
      </c>
      <c r="K273" s="644"/>
      <c r="L273" s="644">
        <v>9</v>
      </c>
      <c r="M273" s="658">
        <f>H273-I273</f>
        <v>45</v>
      </c>
      <c r="N273" s="655"/>
      <c r="O273" s="653"/>
      <c r="P273" s="656"/>
      <c r="Q273" s="652"/>
      <c r="R273" s="653"/>
      <c r="S273" s="654"/>
      <c r="T273" s="655"/>
      <c r="U273" s="653"/>
      <c r="V273" s="656">
        <v>5</v>
      </c>
      <c r="W273" s="652"/>
      <c r="X273" s="653"/>
      <c r="Y273" s="656"/>
      <c r="Z273" s="198"/>
      <c r="AA273" s="198"/>
      <c r="AB273" s="198"/>
      <c r="AC273" s="198"/>
      <c r="AD273" s="198"/>
    </row>
    <row r="274" spans="1:30" ht="15.75">
      <c r="A274" s="621" t="s">
        <v>420</v>
      </c>
      <c r="B274" s="598" t="s">
        <v>397</v>
      </c>
      <c r="C274" s="613">
        <v>7</v>
      </c>
      <c r="D274" s="639"/>
      <c r="E274" s="639"/>
      <c r="F274" s="640"/>
      <c r="G274" s="667">
        <v>6</v>
      </c>
      <c r="H274" s="668">
        <f>G274*30</f>
        <v>180</v>
      </c>
      <c r="I274" s="669">
        <f>J274+K274+L274</f>
        <v>90</v>
      </c>
      <c r="J274" s="644">
        <v>60</v>
      </c>
      <c r="K274" s="644">
        <v>15</v>
      </c>
      <c r="L274" s="644">
        <v>15</v>
      </c>
      <c r="M274" s="658">
        <f>H274-I274</f>
        <v>90</v>
      </c>
      <c r="N274" s="655"/>
      <c r="O274" s="653"/>
      <c r="P274" s="656"/>
      <c r="Q274" s="652"/>
      <c r="R274" s="653"/>
      <c r="S274" s="654"/>
      <c r="T274" s="655"/>
      <c r="U274" s="653"/>
      <c r="V274" s="656"/>
      <c r="W274" s="652">
        <v>6</v>
      </c>
      <c r="X274" s="653"/>
      <c r="Y274" s="656"/>
      <c r="Z274" s="198"/>
      <c r="AA274" s="198"/>
      <c r="AB274" s="198"/>
      <c r="AC274" s="198"/>
      <c r="AD274" s="198"/>
    </row>
    <row r="275" spans="1:30" ht="15.75">
      <c r="A275" s="621" t="s">
        <v>421</v>
      </c>
      <c r="B275" s="598" t="s">
        <v>397</v>
      </c>
      <c r="C275" s="613"/>
      <c r="D275" s="639" t="s">
        <v>90</v>
      </c>
      <c r="E275" s="639"/>
      <c r="F275" s="640"/>
      <c r="G275" s="667">
        <v>3</v>
      </c>
      <c r="H275" s="668">
        <f>G275*30</f>
        <v>90</v>
      </c>
      <c r="I275" s="669">
        <f>J275+K275+L275</f>
        <v>54</v>
      </c>
      <c r="J275" s="644">
        <v>36</v>
      </c>
      <c r="K275" s="644"/>
      <c r="L275" s="644">
        <v>18</v>
      </c>
      <c r="M275" s="658">
        <f>H275-I275</f>
        <v>36</v>
      </c>
      <c r="N275" s="655"/>
      <c r="O275" s="653"/>
      <c r="P275" s="656"/>
      <c r="Q275" s="652"/>
      <c r="R275" s="653"/>
      <c r="S275" s="654"/>
      <c r="T275" s="655"/>
      <c r="U275" s="653"/>
      <c r="V275" s="656"/>
      <c r="W275" s="652"/>
      <c r="X275" s="653">
        <v>6</v>
      </c>
      <c r="Y275" s="656"/>
      <c r="Z275" s="198"/>
      <c r="AA275" s="198"/>
      <c r="AB275" s="198"/>
      <c r="AC275" s="198"/>
      <c r="AD275" s="198"/>
    </row>
    <row r="276" spans="1:30" ht="31.5">
      <c r="A276" s="621" t="s">
        <v>422</v>
      </c>
      <c r="B276" s="598" t="s">
        <v>398</v>
      </c>
      <c r="C276" s="613"/>
      <c r="D276" s="639"/>
      <c r="E276" s="639">
        <v>7</v>
      </c>
      <c r="F276" s="640"/>
      <c r="G276" s="667">
        <v>2</v>
      </c>
      <c r="H276" s="668">
        <f>G276*30</f>
        <v>60</v>
      </c>
      <c r="I276" s="669">
        <f>J276+K276+L276</f>
        <v>30</v>
      </c>
      <c r="J276" s="644"/>
      <c r="K276" s="644"/>
      <c r="L276" s="644">
        <v>30</v>
      </c>
      <c r="M276" s="658">
        <f>H276-I276</f>
        <v>30</v>
      </c>
      <c r="N276" s="655"/>
      <c r="O276" s="653"/>
      <c r="P276" s="656"/>
      <c r="Q276" s="652"/>
      <c r="R276" s="653"/>
      <c r="S276" s="654"/>
      <c r="T276" s="655"/>
      <c r="U276" s="653"/>
      <c r="V276" s="656"/>
      <c r="W276" s="652">
        <v>2</v>
      </c>
      <c r="X276" s="653"/>
      <c r="Y276" s="656"/>
      <c r="Z276" s="198"/>
      <c r="AA276" s="198"/>
      <c r="AB276" s="198"/>
      <c r="AC276" s="198"/>
      <c r="AD276" s="198"/>
    </row>
    <row r="277" spans="1:30" ht="15.75">
      <c r="A277" s="621" t="s">
        <v>423</v>
      </c>
      <c r="B277" s="598" t="s">
        <v>399</v>
      </c>
      <c r="C277" s="613"/>
      <c r="D277" s="639"/>
      <c r="E277" s="639"/>
      <c r="F277" s="640"/>
      <c r="G277" s="660">
        <f>G278+G279+G280</f>
        <v>3.5</v>
      </c>
      <c r="H277" s="662">
        <f>H278+H279+H280</f>
        <v>105</v>
      </c>
      <c r="I277" s="626">
        <f>I278+I279+I280</f>
        <v>35</v>
      </c>
      <c r="J277" s="610"/>
      <c r="K277" s="610"/>
      <c r="L277" s="610">
        <f>L278+L279+L280</f>
        <v>35</v>
      </c>
      <c r="M277" s="657">
        <f>M278+M279+M280</f>
        <v>70</v>
      </c>
      <c r="N277" s="655"/>
      <c r="O277" s="653"/>
      <c r="P277" s="656"/>
      <c r="Q277" s="652"/>
      <c r="R277" s="653"/>
      <c r="S277" s="654"/>
      <c r="T277" s="655"/>
      <c r="U277" s="653"/>
      <c r="V277" s="656"/>
      <c r="W277" s="652"/>
      <c r="X277" s="653"/>
      <c r="Y277" s="656"/>
      <c r="Z277" s="198"/>
      <c r="AA277" s="198"/>
      <c r="AB277" s="198"/>
      <c r="AC277" s="198"/>
      <c r="AD277" s="198"/>
    </row>
    <row r="278" spans="1:30" ht="15.75">
      <c r="A278" s="621" t="s">
        <v>424</v>
      </c>
      <c r="B278" s="598" t="s">
        <v>399</v>
      </c>
      <c r="C278" s="613"/>
      <c r="D278" s="639"/>
      <c r="E278" s="639"/>
      <c r="F278" s="640"/>
      <c r="G278" s="667">
        <v>1.5</v>
      </c>
      <c r="H278" s="668">
        <f>G278*30</f>
        <v>45</v>
      </c>
      <c r="I278" s="669">
        <f>J278+K278+L278</f>
        <v>15</v>
      </c>
      <c r="J278" s="644"/>
      <c r="K278" s="644"/>
      <c r="L278" s="644">
        <v>15</v>
      </c>
      <c r="M278" s="658">
        <f aca="true" t="shared" si="52" ref="M278:M283">H278-I278</f>
        <v>30</v>
      </c>
      <c r="N278" s="659"/>
      <c r="O278" s="665"/>
      <c r="P278" s="666"/>
      <c r="Q278" s="652"/>
      <c r="R278" s="653"/>
      <c r="S278" s="654"/>
      <c r="T278" s="655"/>
      <c r="U278" s="653"/>
      <c r="V278" s="656"/>
      <c r="W278" s="652">
        <v>1</v>
      </c>
      <c r="X278" s="653"/>
      <c r="Y278" s="656"/>
      <c r="Z278" s="198"/>
      <c r="AA278" s="198"/>
      <c r="AB278" s="198"/>
      <c r="AC278" s="198"/>
      <c r="AD278" s="198"/>
    </row>
    <row r="279" spans="1:30" ht="15.75">
      <c r="A279" s="621" t="s">
        <v>425</v>
      </c>
      <c r="B279" s="598" t="s">
        <v>399</v>
      </c>
      <c r="C279" s="613"/>
      <c r="D279" s="639"/>
      <c r="E279" s="639"/>
      <c r="F279" s="640"/>
      <c r="G279" s="667">
        <v>1</v>
      </c>
      <c r="H279" s="668">
        <f>G279*30</f>
        <v>30</v>
      </c>
      <c r="I279" s="669">
        <f>J279+K279+L279</f>
        <v>10</v>
      </c>
      <c r="J279" s="644"/>
      <c r="K279" s="644"/>
      <c r="L279" s="718">
        <v>10</v>
      </c>
      <c r="M279" s="658">
        <f t="shared" si="52"/>
        <v>20</v>
      </c>
      <c r="N279" s="655"/>
      <c r="O279" s="653"/>
      <c r="P279" s="656"/>
      <c r="Q279" s="652"/>
      <c r="R279" s="653"/>
      <c r="S279" s="654"/>
      <c r="T279" s="655"/>
      <c r="U279" s="653"/>
      <c r="V279" s="656"/>
      <c r="W279" s="652"/>
      <c r="X279" s="653">
        <v>1</v>
      </c>
      <c r="Y279" s="656"/>
      <c r="Z279" s="198"/>
      <c r="AA279" s="198"/>
      <c r="AB279" s="198"/>
      <c r="AC279" s="198"/>
      <c r="AD279" s="198"/>
    </row>
    <row r="280" spans="1:30" ht="15.75">
      <c r="A280" s="621" t="s">
        <v>426</v>
      </c>
      <c r="B280" s="598" t="s">
        <v>399</v>
      </c>
      <c r="C280" s="613"/>
      <c r="D280" s="639" t="s">
        <v>84</v>
      </c>
      <c r="E280" s="639"/>
      <c r="F280" s="640"/>
      <c r="G280" s="667">
        <v>1</v>
      </c>
      <c r="H280" s="668">
        <f>G280*30</f>
        <v>30</v>
      </c>
      <c r="I280" s="669">
        <f>J280+K280+L280</f>
        <v>10</v>
      </c>
      <c r="J280" s="644"/>
      <c r="K280" s="644"/>
      <c r="L280" s="718">
        <v>10</v>
      </c>
      <c r="M280" s="658">
        <f t="shared" si="52"/>
        <v>20</v>
      </c>
      <c r="N280" s="655"/>
      <c r="O280" s="653"/>
      <c r="P280" s="656"/>
      <c r="Q280" s="652"/>
      <c r="R280" s="653"/>
      <c r="S280" s="654"/>
      <c r="T280" s="655"/>
      <c r="U280" s="653"/>
      <c r="V280" s="656"/>
      <c r="W280" s="652"/>
      <c r="X280" s="653"/>
      <c r="Y280" s="656">
        <v>1</v>
      </c>
      <c r="Z280" s="198"/>
      <c r="AA280" s="198"/>
      <c r="AB280" s="198"/>
      <c r="AC280" s="198"/>
      <c r="AD280" s="198"/>
    </row>
    <row r="281" spans="1:30" ht="31.5">
      <c r="A281" s="621" t="s">
        <v>427</v>
      </c>
      <c r="B281" s="598" t="s">
        <v>400</v>
      </c>
      <c r="C281" s="613" t="s">
        <v>90</v>
      </c>
      <c r="D281" s="639"/>
      <c r="E281" s="639"/>
      <c r="F281" s="640"/>
      <c r="G281" s="660">
        <v>4.5</v>
      </c>
      <c r="H281" s="662">
        <f>G281*30</f>
        <v>135</v>
      </c>
      <c r="I281" s="626">
        <f>J281+K281+L281</f>
        <v>45</v>
      </c>
      <c r="J281" s="610">
        <v>27</v>
      </c>
      <c r="K281" s="610">
        <v>18</v>
      </c>
      <c r="L281" s="610"/>
      <c r="M281" s="657">
        <f t="shared" si="52"/>
        <v>90</v>
      </c>
      <c r="N281" s="655"/>
      <c r="O281" s="653"/>
      <c r="P281" s="656"/>
      <c r="Q281" s="652"/>
      <c r="R281" s="653"/>
      <c r="S281" s="654"/>
      <c r="T281" s="655"/>
      <c r="U281" s="653"/>
      <c r="V281" s="656"/>
      <c r="W281" s="652"/>
      <c r="X281" s="653">
        <v>5</v>
      </c>
      <c r="Y281" s="656"/>
      <c r="Z281" s="198"/>
      <c r="AA281" s="198"/>
      <c r="AB281" s="198"/>
      <c r="AC281" s="198"/>
      <c r="AD281" s="198"/>
    </row>
    <row r="282" spans="1:30" ht="31.5">
      <c r="A282" s="621" t="s">
        <v>429</v>
      </c>
      <c r="B282" s="598" t="s">
        <v>401</v>
      </c>
      <c r="C282" s="613"/>
      <c r="D282" s="639"/>
      <c r="E282" s="639"/>
      <c r="F282" s="640"/>
      <c r="G282" s="660">
        <f>G283+G284+G285</f>
        <v>5</v>
      </c>
      <c r="H282" s="662">
        <f>H283+H284+H285</f>
        <v>150</v>
      </c>
      <c r="I282" s="626">
        <f>I283+I284+I285</f>
        <v>60</v>
      </c>
      <c r="J282" s="610">
        <f>J283+J284+J285</f>
        <v>30</v>
      </c>
      <c r="K282" s="610"/>
      <c r="L282" s="610">
        <f>L283+L284+L285</f>
        <v>30</v>
      </c>
      <c r="M282" s="657">
        <f>M283+M284+M285</f>
        <v>90</v>
      </c>
      <c r="N282" s="655"/>
      <c r="O282" s="653"/>
      <c r="P282" s="656"/>
      <c r="Q282" s="652"/>
      <c r="R282" s="653"/>
      <c r="S282" s="654"/>
      <c r="T282" s="655"/>
      <c r="U282" s="653"/>
      <c r="V282" s="656"/>
      <c r="W282" s="652"/>
      <c r="X282" s="653"/>
      <c r="Y282" s="656"/>
      <c r="Z282" s="198"/>
      <c r="AA282" s="198"/>
      <c r="AB282" s="198"/>
      <c r="AC282" s="198"/>
      <c r="AD282" s="198"/>
    </row>
    <row r="283" spans="1:30" ht="31.5">
      <c r="A283" s="621" t="s">
        <v>428</v>
      </c>
      <c r="B283" s="598" t="s">
        <v>401</v>
      </c>
      <c r="C283" s="613"/>
      <c r="D283" s="639">
        <v>5</v>
      </c>
      <c r="E283" s="639"/>
      <c r="F283" s="640"/>
      <c r="G283" s="667">
        <v>3</v>
      </c>
      <c r="H283" s="668">
        <f aca="true" t="shared" si="53" ref="H283:H288">G283*30</f>
        <v>90</v>
      </c>
      <c r="I283" s="669">
        <f aca="true" t="shared" si="54" ref="I283:I288">J283+K283+L283</f>
        <v>30</v>
      </c>
      <c r="J283" s="644">
        <v>15</v>
      </c>
      <c r="K283" s="644"/>
      <c r="L283" s="644">
        <v>15</v>
      </c>
      <c r="M283" s="658">
        <f t="shared" si="52"/>
        <v>60</v>
      </c>
      <c r="N283" s="655"/>
      <c r="O283" s="653"/>
      <c r="P283" s="656"/>
      <c r="Q283" s="652"/>
      <c r="R283" s="653"/>
      <c r="S283" s="654"/>
      <c r="T283" s="655">
        <v>2</v>
      </c>
      <c r="U283" s="653"/>
      <c r="V283" s="656"/>
      <c r="W283" s="652"/>
      <c r="X283" s="653"/>
      <c r="Y283" s="656"/>
      <c r="Z283" s="198"/>
      <c r="AA283" s="198"/>
      <c r="AB283" s="198"/>
      <c r="AC283" s="198"/>
      <c r="AD283" s="198"/>
    </row>
    <row r="284" spans="1:30" ht="31.5">
      <c r="A284" s="621" t="s">
        <v>430</v>
      </c>
      <c r="B284" s="598" t="s">
        <v>401</v>
      </c>
      <c r="C284" s="613"/>
      <c r="D284" s="639"/>
      <c r="E284" s="639"/>
      <c r="F284" s="640"/>
      <c r="G284" s="667">
        <v>1</v>
      </c>
      <c r="H284" s="668">
        <f t="shared" si="53"/>
        <v>30</v>
      </c>
      <c r="I284" s="669">
        <f t="shared" si="54"/>
        <v>10</v>
      </c>
      <c r="J284" s="644">
        <v>5</v>
      </c>
      <c r="K284" s="644"/>
      <c r="L284" s="644">
        <v>5</v>
      </c>
      <c r="M284" s="658">
        <f>H284-I284</f>
        <v>20</v>
      </c>
      <c r="N284" s="655"/>
      <c r="O284" s="653"/>
      <c r="P284" s="656"/>
      <c r="Q284" s="652"/>
      <c r="R284" s="653"/>
      <c r="S284" s="654"/>
      <c r="T284" s="655"/>
      <c r="U284" s="653">
        <v>1</v>
      </c>
      <c r="V284" s="656"/>
      <c r="W284" s="652"/>
      <c r="X284" s="653"/>
      <c r="Y284" s="656"/>
      <c r="Z284" s="198"/>
      <c r="AA284" s="198"/>
      <c r="AB284" s="198"/>
      <c r="AC284" s="198"/>
      <c r="AD284" s="198"/>
    </row>
    <row r="285" spans="1:30" ht="31.5">
      <c r="A285" s="621" t="s">
        <v>431</v>
      </c>
      <c r="B285" s="598" t="s">
        <v>401</v>
      </c>
      <c r="C285" s="613"/>
      <c r="D285" s="639" t="s">
        <v>67</v>
      </c>
      <c r="E285" s="639"/>
      <c r="F285" s="640"/>
      <c r="G285" s="667">
        <v>1</v>
      </c>
      <c r="H285" s="668">
        <f t="shared" si="53"/>
        <v>30</v>
      </c>
      <c r="I285" s="669">
        <f t="shared" si="54"/>
        <v>20</v>
      </c>
      <c r="J285" s="644">
        <v>10</v>
      </c>
      <c r="K285" s="644"/>
      <c r="L285" s="644">
        <v>10</v>
      </c>
      <c r="M285" s="658">
        <f>H285-I285</f>
        <v>10</v>
      </c>
      <c r="N285" s="655"/>
      <c r="O285" s="653"/>
      <c r="P285" s="656"/>
      <c r="Q285" s="652"/>
      <c r="R285" s="653"/>
      <c r="S285" s="654"/>
      <c r="T285" s="655"/>
      <c r="U285" s="653"/>
      <c r="V285" s="656">
        <v>2</v>
      </c>
      <c r="W285" s="652"/>
      <c r="X285" s="653"/>
      <c r="Y285" s="656"/>
      <c r="Z285" s="198"/>
      <c r="AA285" s="198"/>
      <c r="AB285" s="198"/>
      <c r="AC285" s="198"/>
      <c r="AD285" s="198"/>
    </row>
    <row r="286" spans="1:30" ht="15.75">
      <c r="A286" s="621" t="s">
        <v>432</v>
      </c>
      <c r="B286" s="598" t="s">
        <v>402</v>
      </c>
      <c r="C286" s="613">
        <v>7</v>
      </c>
      <c r="D286" s="639"/>
      <c r="E286" s="639"/>
      <c r="F286" s="640"/>
      <c r="G286" s="660">
        <v>3</v>
      </c>
      <c r="H286" s="662">
        <f t="shared" si="53"/>
        <v>90</v>
      </c>
      <c r="I286" s="626">
        <f t="shared" si="54"/>
        <v>31</v>
      </c>
      <c r="J286" s="610">
        <v>15</v>
      </c>
      <c r="K286" s="610">
        <v>8</v>
      </c>
      <c r="L286" s="610">
        <v>8</v>
      </c>
      <c r="M286" s="657">
        <f>H286-I286</f>
        <v>59</v>
      </c>
      <c r="N286" s="655"/>
      <c r="O286" s="653"/>
      <c r="P286" s="656"/>
      <c r="Q286" s="652"/>
      <c r="R286" s="653"/>
      <c r="S286" s="654"/>
      <c r="T286" s="655"/>
      <c r="U286" s="653"/>
      <c r="V286" s="656"/>
      <c r="W286" s="652">
        <v>2</v>
      </c>
      <c r="X286" s="653"/>
      <c r="Y286" s="656"/>
      <c r="Z286" s="198"/>
      <c r="AA286" s="198"/>
      <c r="AB286" s="198"/>
      <c r="AC286" s="198"/>
      <c r="AD286" s="198"/>
    </row>
    <row r="287" spans="1:30" ht="31.5">
      <c r="A287" s="621" t="s">
        <v>433</v>
      </c>
      <c r="B287" s="598" t="s">
        <v>403</v>
      </c>
      <c r="C287" s="613"/>
      <c r="D287" s="639" t="s">
        <v>84</v>
      </c>
      <c r="E287" s="639"/>
      <c r="F287" s="640"/>
      <c r="G287" s="660">
        <v>3</v>
      </c>
      <c r="H287" s="662">
        <f t="shared" si="53"/>
        <v>90</v>
      </c>
      <c r="I287" s="626">
        <f t="shared" si="54"/>
        <v>30</v>
      </c>
      <c r="J287" s="610">
        <v>20</v>
      </c>
      <c r="K287" s="610"/>
      <c r="L287" s="610">
        <v>10</v>
      </c>
      <c r="M287" s="657">
        <f>H287-I287</f>
        <v>60</v>
      </c>
      <c r="N287" s="655"/>
      <c r="O287" s="653"/>
      <c r="P287" s="656"/>
      <c r="Q287" s="652"/>
      <c r="R287" s="653"/>
      <c r="S287" s="654"/>
      <c r="T287" s="655"/>
      <c r="U287" s="653"/>
      <c r="V287" s="656"/>
      <c r="W287" s="652"/>
      <c r="X287" s="653">
        <v>3</v>
      </c>
      <c r="Y287" s="656"/>
      <c r="Z287" s="198"/>
      <c r="AA287" s="198"/>
      <c r="AB287" s="198"/>
      <c r="AC287" s="198"/>
      <c r="AD287" s="198"/>
    </row>
    <row r="288" spans="1:30" ht="15.75">
      <c r="A288" s="621" t="s">
        <v>434</v>
      </c>
      <c r="B288" s="598" t="s">
        <v>406</v>
      </c>
      <c r="C288" s="613"/>
      <c r="D288" s="639"/>
      <c r="E288" s="639"/>
      <c r="F288" s="640">
        <v>5</v>
      </c>
      <c r="G288" s="660">
        <v>1</v>
      </c>
      <c r="H288" s="662">
        <f t="shared" si="53"/>
        <v>30</v>
      </c>
      <c r="I288" s="626">
        <f t="shared" si="54"/>
        <v>15</v>
      </c>
      <c r="J288" s="610"/>
      <c r="K288" s="610"/>
      <c r="L288" s="610">
        <v>15</v>
      </c>
      <c r="M288" s="657">
        <f>H288-I288</f>
        <v>15</v>
      </c>
      <c r="N288" s="655"/>
      <c r="O288" s="653"/>
      <c r="P288" s="656"/>
      <c r="Q288" s="652"/>
      <c r="R288" s="653"/>
      <c r="S288" s="654"/>
      <c r="T288" s="655">
        <v>1</v>
      </c>
      <c r="U288" s="653"/>
      <c r="V288" s="656"/>
      <c r="W288" s="652"/>
      <c r="X288" s="653"/>
      <c r="Y288" s="656"/>
      <c r="Z288" s="198"/>
      <c r="AA288" s="198"/>
      <c r="AB288" s="198"/>
      <c r="AC288" s="198"/>
      <c r="AD288" s="198"/>
    </row>
    <row r="289" spans="1:30" ht="31.5">
      <c r="A289" s="621" t="s">
        <v>435</v>
      </c>
      <c r="B289" s="598" t="s">
        <v>404</v>
      </c>
      <c r="C289" s="613"/>
      <c r="D289" s="639"/>
      <c r="E289" s="639"/>
      <c r="F289" s="640"/>
      <c r="G289" s="660">
        <f aca="true" t="shared" si="55" ref="G289:M289">G290+G291+G292+G293</f>
        <v>11</v>
      </c>
      <c r="H289" s="662">
        <f t="shared" si="55"/>
        <v>330</v>
      </c>
      <c r="I289" s="626">
        <f t="shared" si="55"/>
        <v>165</v>
      </c>
      <c r="J289" s="610">
        <f t="shared" si="55"/>
        <v>70</v>
      </c>
      <c r="K289" s="610">
        <f t="shared" si="55"/>
        <v>55</v>
      </c>
      <c r="L289" s="610">
        <f t="shared" si="55"/>
        <v>40</v>
      </c>
      <c r="M289" s="657">
        <f t="shared" si="55"/>
        <v>165</v>
      </c>
      <c r="N289" s="655"/>
      <c r="O289" s="653"/>
      <c r="P289" s="656"/>
      <c r="Q289" s="652"/>
      <c r="R289" s="653"/>
      <c r="S289" s="654"/>
      <c r="T289" s="655"/>
      <c r="U289" s="653"/>
      <c r="V289" s="656"/>
      <c r="W289" s="652"/>
      <c r="X289" s="653"/>
      <c r="Y289" s="656"/>
      <c r="Z289" s="198"/>
      <c r="AA289" s="198"/>
      <c r="AB289" s="198"/>
      <c r="AC289" s="198"/>
      <c r="AD289" s="198"/>
    </row>
    <row r="290" spans="1:30" ht="31.5">
      <c r="A290" s="621" t="s">
        <v>436</v>
      </c>
      <c r="B290" s="598" t="s">
        <v>404</v>
      </c>
      <c r="C290" s="613"/>
      <c r="D290" s="639">
        <v>5</v>
      </c>
      <c r="E290" s="639"/>
      <c r="F290" s="640"/>
      <c r="G290" s="667">
        <v>3</v>
      </c>
      <c r="H290" s="668">
        <f>G290*30</f>
        <v>90</v>
      </c>
      <c r="I290" s="669">
        <f>J290+K290+L290</f>
        <v>45</v>
      </c>
      <c r="J290" s="644">
        <v>30</v>
      </c>
      <c r="K290" s="644">
        <v>15</v>
      </c>
      <c r="L290" s="644"/>
      <c r="M290" s="658">
        <f>H290-I290</f>
        <v>45</v>
      </c>
      <c r="N290" s="655"/>
      <c r="O290" s="653"/>
      <c r="P290" s="656"/>
      <c r="Q290" s="652"/>
      <c r="R290" s="653"/>
      <c r="S290" s="654"/>
      <c r="T290" s="655">
        <v>3</v>
      </c>
      <c r="U290" s="653"/>
      <c r="V290" s="656"/>
      <c r="W290" s="652"/>
      <c r="X290" s="653"/>
      <c r="Y290" s="656"/>
      <c r="Z290" s="198"/>
      <c r="AA290" s="198"/>
      <c r="AB290" s="198"/>
      <c r="AC290" s="198"/>
      <c r="AD290" s="198"/>
    </row>
    <row r="291" spans="1:30" ht="31.5">
      <c r="A291" s="621" t="s">
        <v>437</v>
      </c>
      <c r="B291" s="598" t="s">
        <v>404</v>
      </c>
      <c r="C291" s="613"/>
      <c r="D291" s="639"/>
      <c r="E291" s="639"/>
      <c r="F291" s="640"/>
      <c r="G291" s="667">
        <v>3</v>
      </c>
      <c r="H291" s="668">
        <f>G291*30</f>
        <v>90</v>
      </c>
      <c r="I291" s="669">
        <f>J291+K291+L291</f>
        <v>40</v>
      </c>
      <c r="J291" s="644">
        <v>20</v>
      </c>
      <c r="K291" s="644">
        <v>20</v>
      </c>
      <c r="L291" s="644"/>
      <c r="M291" s="658">
        <f>H291-I291</f>
        <v>50</v>
      </c>
      <c r="N291" s="655"/>
      <c r="O291" s="653"/>
      <c r="P291" s="656"/>
      <c r="Q291" s="652"/>
      <c r="R291" s="653"/>
      <c r="S291" s="654"/>
      <c r="T291" s="659"/>
      <c r="U291" s="665">
        <v>2</v>
      </c>
      <c r="V291" s="666"/>
      <c r="W291" s="652"/>
      <c r="X291" s="653"/>
      <c r="Y291" s="656"/>
      <c r="Z291" s="198"/>
      <c r="AA291" s="198"/>
      <c r="AB291" s="198"/>
      <c r="AC291" s="198"/>
      <c r="AD291" s="198"/>
    </row>
    <row r="292" spans="1:30" ht="31.5">
      <c r="A292" s="621" t="s">
        <v>438</v>
      </c>
      <c r="B292" s="598" t="s">
        <v>404</v>
      </c>
      <c r="C292" s="613" t="s">
        <v>67</v>
      </c>
      <c r="D292" s="639"/>
      <c r="E292" s="639"/>
      <c r="F292" s="640"/>
      <c r="G292" s="667">
        <v>4</v>
      </c>
      <c r="H292" s="668">
        <f>G292*30</f>
        <v>120</v>
      </c>
      <c r="I292" s="669">
        <f>J292+K292+L292</f>
        <v>60</v>
      </c>
      <c r="J292" s="644">
        <v>20</v>
      </c>
      <c r="K292" s="644">
        <v>20</v>
      </c>
      <c r="L292" s="644">
        <v>20</v>
      </c>
      <c r="M292" s="658">
        <f>H292-I292</f>
        <v>60</v>
      </c>
      <c r="N292" s="655"/>
      <c r="O292" s="653"/>
      <c r="P292" s="656"/>
      <c r="Q292" s="652"/>
      <c r="R292" s="653"/>
      <c r="S292" s="654"/>
      <c r="T292" s="655"/>
      <c r="U292" s="653"/>
      <c r="V292" s="656">
        <v>3</v>
      </c>
      <c r="W292" s="652"/>
      <c r="X292" s="653"/>
      <c r="Y292" s="656"/>
      <c r="Z292" s="198"/>
      <c r="AA292" s="198"/>
      <c r="AB292" s="198"/>
      <c r="AC292" s="198"/>
      <c r="AD292" s="198"/>
    </row>
    <row r="293" spans="1:30" ht="31.5">
      <c r="A293" s="621" t="s">
        <v>491</v>
      </c>
      <c r="B293" s="598" t="s">
        <v>490</v>
      </c>
      <c r="C293" s="613"/>
      <c r="D293" s="639"/>
      <c r="E293" s="639"/>
      <c r="F293" s="640" t="s">
        <v>90</v>
      </c>
      <c r="G293" s="667">
        <v>1</v>
      </c>
      <c r="H293" s="668">
        <f>G293*30</f>
        <v>30</v>
      </c>
      <c r="I293" s="669">
        <f>J293+K293+L293</f>
        <v>20</v>
      </c>
      <c r="J293" s="644"/>
      <c r="K293" s="644"/>
      <c r="L293" s="644">
        <v>20</v>
      </c>
      <c r="M293" s="658">
        <f>H293-I293</f>
        <v>10</v>
      </c>
      <c r="N293" s="655"/>
      <c r="O293" s="653"/>
      <c r="P293" s="656"/>
      <c r="Q293" s="652"/>
      <c r="R293" s="653"/>
      <c r="S293" s="654"/>
      <c r="T293" s="655"/>
      <c r="U293" s="653"/>
      <c r="V293" s="656"/>
      <c r="W293" s="652"/>
      <c r="X293" s="653">
        <v>2</v>
      </c>
      <c r="Y293" s="656"/>
      <c r="Z293" s="198"/>
      <c r="AA293" s="198"/>
      <c r="AB293" s="198"/>
      <c r="AC293" s="198"/>
      <c r="AD293" s="198"/>
    </row>
    <row r="294" spans="1:30" ht="16.5" thickBot="1">
      <c r="A294" s="622" t="s">
        <v>439</v>
      </c>
      <c r="B294" s="624" t="s">
        <v>405</v>
      </c>
      <c r="C294" s="613"/>
      <c r="D294" s="639" t="s">
        <v>67</v>
      </c>
      <c r="E294" s="639"/>
      <c r="F294" s="640"/>
      <c r="G294" s="660">
        <v>3</v>
      </c>
      <c r="H294" s="662">
        <f>G294*30</f>
        <v>90</v>
      </c>
      <c r="I294" s="626">
        <f>J294+K294+L294</f>
        <v>30</v>
      </c>
      <c r="J294" s="610">
        <v>20</v>
      </c>
      <c r="K294" s="610">
        <v>10</v>
      </c>
      <c r="L294" s="610"/>
      <c r="M294" s="657">
        <f>H294-I294</f>
        <v>60</v>
      </c>
      <c r="N294" s="655"/>
      <c r="O294" s="653"/>
      <c r="P294" s="656"/>
      <c r="Q294" s="652"/>
      <c r="R294" s="653"/>
      <c r="S294" s="654"/>
      <c r="T294" s="655"/>
      <c r="U294" s="653"/>
      <c r="V294" s="656">
        <v>3</v>
      </c>
      <c r="W294" s="652"/>
      <c r="X294" s="653"/>
      <c r="Y294" s="656"/>
      <c r="Z294" s="198"/>
      <c r="AA294" s="198"/>
      <c r="AB294" s="198"/>
      <c r="AC294" s="198"/>
      <c r="AD294" s="198"/>
    </row>
    <row r="295" spans="1:30" ht="16.5" thickBot="1">
      <c r="A295" s="2201" t="s">
        <v>494</v>
      </c>
      <c r="B295" s="2202"/>
      <c r="C295" s="2202"/>
      <c r="D295" s="2202"/>
      <c r="E295" s="2202"/>
      <c r="F295" s="2203"/>
      <c r="G295" s="609">
        <f>G260+G261+G262+G263+G270+G271+G277+G281+G282+G286+G287+G288+G289+G294</f>
        <v>71.5</v>
      </c>
      <c r="H295" s="106">
        <f aca="true" t="shared" si="56" ref="H295:M295">H260+H261+H262+H263+H270+H271+H277+H281+H282+H286+H287+H288+H289+H294</f>
        <v>2145</v>
      </c>
      <c r="I295" s="681">
        <f t="shared" si="56"/>
        <v>959</v>
      </c>
      <c r="J295" s="614">
        <f t="shared" si="56"/>
        <v>491</v>
      </c>
      <c r="K295" s="614">
        <f t="shared" si="56"/>
        <v>228</v>
      </c>
      <c r="L295" s="614">
        <f t="shared" si="56"/>
        <v>240</v>
      </c>
      <c r="M295" s="619">
        <f t="shared" si="56"/>
        <v>1186</v>
      </c>
      <c r="N295" s="240"/>
      <c r="O295" s="241"/>
      <c r="P295" s="234"/>
      <c r="Q295" s="616"/>
      <c r="R295" s="241"/>
      <c r="S295" s="617">
        <f>S264</f>
        <v>2</v>
      </c>
      <c r="T295" s="240">
        <f>T265+T283+T288+T290</f>
        <v>8</v>
      </c>
      <c r="U295" s="241">
        <f>U260+U266+U272+U284+U291</f>
        <v>11</v>
      </c>
      <c r="V295" s="234">
        <f>V267+V273+V285+V292+V294</f>
        <v>15</v>
      </c>
      <c r="W295" s="616">
        <f>W268+W270+W274+W276+W278+W286</f>
        <v>18</v>
      </c>
      <c r="X295" s="241">
        <f>X269+X275+X279+X281+X287+X293</f>
        <v>19</v>
      </c>
      <c r="Y295" s="234">
        <f>Y261+Y262+Y280</f>
        <v>8</v>
      </c>
      <c r="Z295" s="198"/>
      <c r="AA295" s="198"/>
      <c r="AB295" s="198"/>
      <c r="AC295" s="198"/>
      <c r="AD295" s="198"/>
    </row>
    <row r="296" spans="1:30" ht="32.25" customHeight="1" thickBot="1">
      <c r="A296" s="2201" t="s">
        <v>521</v>
      </c>
      <c r="B296" s="2202"/>
      <c r="C296" s="2202"/>
      <c r="D296" s="2202"/>
      <c r="E296" s="2202"/>
      <c r="F296" s="2203"/>
      <c r="G296" s="105">
        <f>G116+G166</f>
        <v>80.5</v>
      </c>
      <c r="H296" s="106">
        <f aca="true" t="shared" si="57" ref="H296:Y296">H116+H166</f>
        <v>2415</v>
      </c>
      <c r="I296" s="618">
        <f t="shared" si="57"/>
        <v>1037</v>
      </c>
      <c r="J296" s="614"/>
      <c r="K296" s="614"/>
      <c r="L296" s="614"/>
      <c r="M296" s="619">
        <f t="shared" si="57"/>
        <v>1288</v>
      </c>
      <c r="N296" s="618"/>
      <c r="O296" s="614"/>
      <c r="P296" s="619"/>
      <c r="Q296" s="618">
        <f t="shared" si="57"/>
        <v>0</v>
      </c>
      <c r="R296" s="614">
        <f t="shared" si="57"/>
        <v>2</v>
      </c>
      <c r="S296" s="619">
        <f t="shared" si="57"/>
        <v>4</v>
      </c>
      <c r="T296" s="618">
        <f t="shared" si="57"/>
        <v>8</v>
      </c>
      <c r="U296" s="614">
        <f t="shared" si="57"/>
        <v>15</v>
      </c>
      <c r="V296" s="619">
        <f t="shared" si="57"/>
        <v>21</v>
      </c>
      <c r="W296" s="618">
        <f t="shared" si="57"/>
        <v>17</v>
      </c>
      <c r="X296" s="614">
        <f t="shared" si="57"/>
        <v>17</v>
      </c>
      <c r="Y296" s="619">
        <f t="shared" si="57"/>
        <v>16</v>
      </c>
      <c r="Z296" s="198"/>
      <c r="AA296" s="198"/>
      <c r="AB296" s="198"/>
      <c r="AC296" s="198"/>
      <c r="AD296" s="198"/>
    </row>
    <row r="297" spans="1:30" ht="34.5" customHeight="1" thickBot="1">
      <c r="A297" s="2201" t="s">
        <v>509</v>
      </c>
      <c r="B297" s="2202"/>
      <c r="C297" s="2202"/>
      <c r="D297" s="2202"/>
      <c r="E297" s="2202"/>
      <c r="F297" s="2203"/>
      <c r="G297" s="605">
        <f>G116+G217</f>
        <v>80.5</v>
      </c>
      <c r="H297" s="606">
        <f aca="true" t="shared" si="58" ref="H297:Y297">H116+H217</f>
        <v>2415</v>
      </c>
      <c r="I297" s="689">
        <f t="shared" si="58"/>
        <v>1062</v>
      </c>
      <c r="J297" s="607"/>
      <c r="K297" s="607"/>
      <c r="L297" s="607"/>
      <c r="M297" s="690">
        <f t="shared" si="58"/>
        <v>1263</v>
      </c>
      <c r="N297" s="689"/>
      <c r="O297" s="607"/>
      <c r="P297" s="690"/>
      <c r="Q297" s="689">
        <f t="shared" si="58"/>
        <v>0</v>
      </c>
      <c r="R297" s="607">
        <f t="shared" si="58"/>
        <v>4</v>
      </c>
      <c r="S297" s="690">
        <f t="shared" si="58"/>
        <v>3</v>
      </c>
      <c r="T297" s="689">
        <f t="shared" si="58"/>
        <v>8</v>
      </c>
      <c r="U297" s="607">
        <f t="shared" si="58"/>
        <v>15</v>
      </c>
      <c r="V297" s="690">
        <f t="shared" si="58"/>
        <v>22</v>
      </c>
      <c r="W297" s="689">
        <f t="shared" si="58"/>
        <v>19</v>
      </c>
      <c r="X297" s="607">
        <f t="shared" si="58"/>
        <v>14</v>
      </c>
      <c r="Y297" s="690">
        <f t="shared" si="58"/>
        <v>16</v>
      </c>
      <c r="Z297" s="198"/>
      <c r="AA297" s="198"/>
      <c r="AB297" s="198"/>
      <c r="AC297" s="198"/>
      <c r="AD297" s="198"/>
    </row>
    <row r="298" spans="1:30" ht="33.75" customHeight="1" thickBot="1">
      <c r="A298" s="2201" t="s">
        <v>510</v>
      </c>
      <c r="B298" s="2202"/>
      <c r="C298" s="2202"/>
      <c r="D298" s="2202"/>
      <c r="E298" s="2202"/>
      <c r="F298" s="2203"/>
      <c r="G298" s="605">
        <f>G116+G258</f>
        <v>80.5</v>
      </c>
      <c r="H298" s="606">
        <f aca="true" t="shared" si="59" ref="H298:Y298">H116+H258</f>
        <v>2415</v>
      </c>
      <c r="I298" s="689">
        <f t="shared" si="59"/>
        <v>952</v>
      </c>
      <c r="J298" s="607"/>
      <c r="K298" s="607"/>
      <c r="L298" s="607"/>
      <c r="M298" s="690">
        <f t="shared" si="59"/>
        <v>1463</v>
      </c>
      <c r="N298" s="689"/>
      <c r="O298" s="607"/>
      <c r="P298" s="690"/>
      <c r="Q298" s="689">
        <f t="shared" si="59"/>
        <v>0</v>
      </c>
      <c r="R298" s="607">
        <f t="shared" si="59"/>
        <v>4</v>
      </c>
      <c r="S298" s="690">
        <f t="shared" si="59"/>
        <v>3</v>
      </c>
      <c r="T298" s="689">
        <f t="shared" si="59"/>
        <v>13</v>
      </c>
      <c r="U298" s="607">
        <f t="shared" si="59"/>
        <v>18</v>
      </c>
      <c r="V298" s="690">
        <f t="shared" si="59"/>
        <v>17</v>
      </c>
      <c r="W298" s="689">
        <f t="shared" si="59"/>
        <v>16</v>
      </c>
      <c r="X298" s="607">
        <f t="shared" si="59"/>
        <v>14</v>
      </c>
      <c r="Y298" s="690">
        <f t="shared" si="59"/>
        <v>11</v>
      </c>
      <c r="Z298" s="198"/>
      <c r="AA298" s="198"/>
      <c r="AB298" s="198"/>
      <c r="AC298" s="198"/>
      <c r="AD298" s="198"/>
    </row>
    <row r="299" spans="1:30" ht="16.5" thickBot="1">
      <c r="A299" s="2201" t="s">
        <v>511</v>
      </c>
      <c r="B299" s="2202"/>
      <c r="C299" s="2202"/>
      <c r="D299" s="2202"/>
      <c r="E299" s="2202"/>
      <c r="F299" s="2203"/>
      <c r="G299" s="605">
        <f>G116+G295</f>
        <v>80.5</v>
      </c>
      <c r="H299" s="606">
        <f aca="true" t="shared" si="60" ref="H299:Y299">H116+H295</f>
        <v>2415</v>
      </c>
      <c r="I299" s="689">
        <f t="shared" si="60"/>
        <v>1049</v>
      </c>
      <c r="J299" s="607"/>
      <c r="K299" s="607"/>
      <c r="L299" s="607"/>
      <c r="M299" s="690">
        <f t="shared" si="60"/>
        <v>1366</v>
      </c>
      <c r="N299" s="689"/>
      <c r="O299" s="607"/>
      <c r="P299" s="690"/>
      <c r="Q299" s="689">
        <f t="shared" si="60"/>
        <v>0</v>
      </c>
      <c r="R299" s="607">
        <f t="shared" si="60"/>
        <v>2</v>
      </c>
      <c r="S299" s="690">
        <f t="shared" si="60"/>
        <v>3</v>
      </c>
      <c r="T299" s="689">
        <f t="shared" si="60"/>
        <v>10</v>
      </c>
      <c r="U299" s="607">
        <f t="shared" si="60"/>
        <v>13</v>
      </c>
      <c r="V299" s="690">
        <f t="shared" si="60"/>
        <v>16</v>
      </c>
      <c r="W299" s="689">
        <f t="shared" si="60"/>
        <v>18</v>
      </c>
      <c r="X299" s="607">
        <f t="shared" si="60"/>
        <v>19</v>
      </c>
      <c r="Y299" s="690">
        <f t="shared" si="60"/>
        <v>8</v>
      </c>
      <c r="Z299" s="198"/>
      <c r="AA299" s="198"/>
      <c r="AB299" s="198"/>
      <c r="AC299" s="198"/>
      <c r="AD299" s="198"/>
    </row>
    <row r="300" spans="1:30" ht="16.5" thickBot="1">
      <c r="A300" s="2201" t="s">
        <v>512</v>
      </c>
      <c r="B300" s="2202"/>
      <c r="C300" s="2202"/>
      <c r="D300" s="2202"/>
      <c r="E300" s="2202"/>
      <c r="F300" s="2202"/>
      <c r="G300" s="2202"/>
      <c r="H300" s="2202"/>
      <c r="I300" s="2202"/>
      <c r="J300" s="2202"/>
      <c r="K300" s="2202"/>
      <c r="L300" s="2202"/>
      <c r="M300" s="2202"/>
      <c r="N300" s="2202"/>
      <c r="O300" s="2202"/>
      <c r="P300" s="2202"/>
      <c r="Q300" s="2202"/>
      <c r="R300" s="2202"/>
      <c r="S300" s="2202"/>
      <c r="T300" s="2202"/>
      <c r="U300" s="2202"/>
      <c r="V300" s="2202"/>
      <c r="W300" s="2202"/>
      <c r="X300" s="2202"/>
      <c r="Y300" s="2203"/>
      <c r="Z300" s="198"/>
      <c r="AA300" s="198"/>
      <c r="AB300" s="198"/>
      <c r="AC300" s="198"/>
      <c r="AD300" s="198"/>
    </row>
    <row r="301" spans="1:30" s="54" customFormat="1" ht="16.5" thickBot="1">
      <c r="A301" s="2195" t="s">
        <v>58</v>
      </c>
      <c r="B301" s="2196"/>
      <c r="C301" s="2196"/>
      <c r="D301" s="2196"/>
      <c r="E301" s="2196"/>
      <c r="F301" s="2197"/>
      <c r="G301" s="685">
        <f>G87+G296</f>
        <v>240.5</v>
      </c>
      <c r="H301" s="686">
        <f aca="true" t="shared" si="61" ref="H301:Y301">H87+H296</f>
        <v>7215</v>
      </c>
      <c r="I301" s="686">
        <f>I87+I296</f>
        <v>3009</v>
      </c>
      <c r="J301" s="618"/>
      <c r="K301" s="614"/>
      <c r="L301" s="614"/>
      <c r="M301" s="619">
        <f t="shared" si="61"/>
        <v>3591</v>
      </c>
      <c r="N301" s="631">
        <f t="shared" si="61"/>
        <v>25</v>
      </c>
      <c r="O301" s="632">
        <f t="shared" si="61"/>
        <v>23</v>
      </c>
      <c r="P301" s="633">
        <f t="shared" si="61"/>
        <v>23</v>
      </c>
      <c r="Q301" s="631">
        <f t="shared" si="61"/>
        <v>23</v>
      </c>
      <c r="R301" s="632">
        <f t="shared" si="61"/>
        <v>24</v>
      </c>
      <c r="S301" s="633">
        <f t="shared" si="61"/>
        <v>24</v>
      </c>
      <c r="T301" s="631">
        <f t="shared" si="61"/>
        <v>22</v>
      </c>
      <c r="U301" s="632">
        <f t="shared" si="61"/>
        <v>27</v>
      </c>
      <c r="V301" s="633">
        <f t="shared" si="61"/>
        <v>23</v>
      </c>
      <c r="W301" s="631">
        <f t="shared" si="61"/>
        <v>20</v>
      </c>
      <c r="X301" s="632">
        <f t="shared" si="61"/>
        <v>20</v>
      </c>
      <c r="Y301" s="633">
        <f t="shared" si="61"/>
        <v>21</v>
      </c>
      <c r="AA301" s="243"/>
      <c r="AB301" s="243"/>
      <c r="AC301" s="243"/>
      <c r="AD301" s="243"/>
    </row>
    <row r="302" spans="1:30" s="54" customFormat="1" ht="16.5" thickBot="1">
      <c r="A302" s="2198" t="s">
        <v>51</v>
      </c>
      <c r="B302" s="2199"/>
      <c r="C302" s="2199"/>
      <c r="D302" s="2199"/>
      <c r="E302" s="2199"/>
      <c r="F302" s="2199"/>
      <c r="G302" s="2199"/>
      <c r="H302" s="2199"/>
      <c r="I302" s="2199"/>
      <c r="J302" s="2199"/>
      <c r="K302" s="2199"/>
      <c r="L302" s="2199"/>
      <c r="M302" s="2200"/>
      <c r="N302" s="240">
        <f>N301</f>
        <v>25</v>
      </c>
      <c r="O302" s="241">
        <f aca="true" t="shared" si="62" ref="O302:X302">O301</f>
        <v>23</v>
      </c>
      <c r="P302" s="234">
        <f t="shared" si="62"/>
        <v>23</v>
      </c>
      <c r="Q302" s="240">
        <f t="shared" si="62"/>
        <v>23</v>
      </c>
      <c r="R302" s="241">
        <f t="shared" si="62"/>
        <v>24</v>
      </c>
      <c r="S302" s="234">
        <f t="shared" si="62"/>
        <v>24</v>
      </c>
      <c r="T302" s="240">
        <f t="shared" si="62"/>
        <v>22</v>
      </c>
      <c r="U302" s="241">
        <f t="shared" si="62"/>
        <v>27</v>
      </c>
      <c r="V302" s="234">
        <f t="shared" si="62"/>
        <v>23</v>
      </c>
      <c r="W302" s="240">
        <f t="shared" si="62"/>
        <v>20</v>
      </c>
      <c r="X302" s="241">
        <f t="shared" si="62"/>
        <v>20</v>
      </c>
      <c r="Y302" s="234">
        <f>Y301</f>
        <v>21</v>
      </c>
      <c r="Z302" s="198"/>
      <c r="AA302" s="198"/>
      <c r="AB302" s="198"/>
      <c r="AC302" s="198"/>
      <c r="AD302" s="198"/>
    </row>
    <row r="303" spans="1:25" s="54" customFormat="1" ht="16.5" thickBot="1">
      <c r="A303" s="2185" t="s">
        <v>52</v>
      </c>
      <c r="B303" s="2186"/>
      <c r="C303" s="2186"/>
      <c r="D303" s="2186"/>
      <c r="E303" s="2186"/>
      <c r="F303" s="2186"/>
      <c r="G303" s="2186"/>
      <c r="H303" s="2186"/>
      <c r="I303" s="2186"/>
      <c r="J303" s="2186"/>
      <c r="K303" s="2186"/>
      <c r="L303" s="2186"/>
      <c r="M303" s="2187"/>
      <c r="N303" s="375">
        <v>3</v>
      </c>
      <c r="O303" s="376">
        <v>1</v>
      </c>
      <c r="P303" s="377">
        <v>3</v>
      </c>
      <c r="Q303" s="378">
        <v>4</v>
      </c>
      <c r="R303" s="379">
        <v>2</v>
      </c>
      <c r="S303" s="377">
        <v>3</v>
      </c>
      <c r="T303" s="378">
        <v>3</v>
      </c>
      <c r="U303" s="379">
        <v>2</v>
      </c>
      <c r="V303" s="377">
        <v>2</v>
      </c>
      <c r="W303" s="378">
        <v>3</v>
      </c>
      <c r="X303" s="379">
        <v>1</v>
      </c>
      <c r="Y303" s="369">
        <v>2</v>
      </c>
    </row>
    <row r="304" spans="1:25" s="54" customFormat="1" ht="16.5" thickBot="1">
      <c r="A304" s="2185" t="s">
        <v>53</v>
      </c>
      <c r="B304" s="2186"/>
      <c r="C304" s="2186"/>
      <c r="D304" s="2186"/>
      <c r="E304" s="2186"/>
      <c r="F304" s="2186"/>
      <c r="G304" s="2186"/>
      <c r="H304" s="2186"/>
      <c r="I304" s="2186"/>
      <c r="J304" s="2186"/>
      <c r="K304" s="2186"/>
      <c r="L304" s="2186"/>
      <c r="M304" s="2187"/>
      <c r="N304" s="380">
        <v>5</v>
      </c>
      <c r="O304" s="381">
        <v>2</v>
      </c>
      <c r="P304" s="382">
        <v>4</v>
      </c>
      <c r="Q304" s="383">
        <v>4</v>
      </c>
      <c r="R304" s="384">
        <v>2</v>
      </c>
      <c r="S304" s="382">
        <v>6</v>
      </c>
      <c r="T304" s="383">
        <v>3</v>
      </c>
      <c r="U304" s="384">
        <v>2</v>
      </c>
      <c r="V304" s="382">
        <v>4</v>
      </c>
      <c r="W304" s="383">
        <v>3</v>
      </c>
      <c r="X304" s="384"/>
      <c r="Y304" s="370">
        <v>5</v>
      </c>
    </row>
    <row r="305" spans="1:25" s="54" customFormat="1" ht="16.5" thickBot="1">
      <c r="A305" s="2185" t="s">
        <v>54</v>
      </c>
      <c r="B305" s="2186"/>
      <c r="C305" s="2186"/>
      <c r="D305" s="2186"/>
      <c r="E305" s="2186"/>
      <c r="F305" s="2186"/>
      <c r="G305" s="2186"/>
      <c r="H305" s="2186"/>
      <c r="I305" s="2186"/>
      <c r="J305" s="2186"/>
      <c r="K305" s="2186"/>
      <c r="L305" s="2186"/>
      <c r="M305" s="2187"/>
      <c r="N305" s="708"/>
      <c r="O305" s="709"/>
      <c r="P305" s="710"/>
      <c r="Q305" s="708"/>
      <c r="R305" s="709"/>
      <c r="S305" s="711"/>
      <c r="T305" s="708"/>
      <c r="U305" s="709"/>
      <c r="V305" s="711">
        <v>1</v>
      </c>
      <c r="W305" s="712">
        <v>1</v>
      </c>
      <c r="X305" s="709"/>
      <c r="Y305" s="371"/>
    </row>
    <row r="306" spans="1:25" s="54" customFormat="1" ht="16.5" thickBot="1">
      <c r="A306" s="2185" t="s">
        <v>55</v>
      </c>
      <c r="B306" s="2186"/>
      <c r="C306" s="2186"/>
      <c r="D306" s="2186"/>
      <c r="E306" s="2186"/>
      <c r="F306" s="2186"/>
      <c r="G306" s="2186"/>
      <c r="H306" s="2186"/>
      <c r="I306" s="2186"/>
      <c r="J306" s="2186"/>
      <c r="K306" s="2186"/>
      <c r="L306" s="2186"/>
      <c r="M306" s="2187"/>
      <c r="N306" s="713"/>
      <c r="O306" s="709"/>
      <c r="P306" s="710"/>
      <c r="Q306" s="713"/>
      <c r="R306" s="714"/>
      <c r="S306" s="715"/>
      <c r="T306" s="716">
        <v>1</v>
      </c>
      <c r="U306" s="714"/>
      <c r="V306" s="715">
        <v>1</v>
      </c>
      <c r="W306" s="716"/>
      <c r="X306" s="717"/>
      <c r="Y306" s="370">
        <v>1</v>
      </c>
    </row>
    <row r="307" spans="1:25" s="54" customFormat="1" ht="16.5" thickBot="1">
      <c r="A307" s="2188" t="s">
        <v>60</v>
      </c>
      <c r="B307" s="2189"/>
      <c r="C307" s="2189"/>
      <c r="D307" s="2189"/>
      <c r="E307" s="2189"/>
      <c r="F307" s="2189"/>
      <c r="G307" s="2189"/>
      <c r="H307" s="2189"/>
      <c r="I307" s="2189"/>
      <c r="J307" s="2189"/>
      <c r="K307" s="2189"/>
      <c r="L307" s="2189"/>
      <c r="M307" s="2190"/>
      <c r="N307" s="2178" t="s">
        <v>59</v>
      </c>
      <c r="O307" s="2179"/>
      <c r="P307" s="2180"/>
      <c r="Q307" s="2184">
        <f>G87/G301*100</f>
        <v>66.52806652806653</v>
      </c>
      <c r="R307" s="2179"/>
      <c r="S307" s="2180"/>
      <c r="T307" s="2184" t="s">
        <v>3</v>
      </c>
      <c r="U307" s="2179"/>
      <c r="V307" s="2180"/>
      <c r="W307" s="2181">
        <f>G296/G301*100</f>
        <v>33.471933471933475</v>
      </c>
      <c r="X307" s="2182"/>
      <c r="Y307" s="2183"/>
    </row>
    <row r="308" spans="1:25" s="54" customFormat="1" ht="16.5" thickBot="1">
      <c r="A308" s="2201" t="s">
        <v>513</v>
      </c>
      <c r="B308" s="2202"/>
      <c r="C308" s="2202"/>
      <c r="D308" s="2202"/>
      <c r="E308" s="2202"/>
      <c r="F308" s="2202"/>
      <c r="G308" s="2202"/>
      <c r="H308" s="2202"/>
      <c r="I308" s="2202"/>
      <c r="J308" s="2202"/>
      <c r="K308" s="2202"/>
      <c r="L308" s="2202"/>
      <c r="M308" s="2202"/>
      <c r="N308" s="2202"/>
      <c r="O308" s="2202"/>
      <c r="P308" s="2202"/>
      <c r="Q308" s="2202"/>
      <c r="R308" s="2202"/>
      <c r="S308" s="2202"/>
      <c r="T308" s="2202"/>
      <c r="U308" s="2202"/>
      <c r="V308" s="2202"/>
      <c r="W308" s="2202"/>
      <c r="X308" s="2202"/>
      <c r="Y308" s="2203"/>
    </row>
    <row r="309" spans="1:25" s="54" customFormat="1" ht="16.5" thickBot="1">
      <c r="A309" s="2195" t="s">
        <v>58</v>
      </c>
      <c r="B309" s="2196"/>
      <c r="C309" s="2196"/>
      <c r="D309" s="2196"/>
      <c r="E309" s="2196"/>
      <c r="F309" s="2197"/>
      <c r="G309" s="688">
        <f>G87+G297</f>
        <v>240.5</v>
      </c>
      <c r="H309" s="688">
        <f aca="true" t="shared" si="63" ref="H309:Y309">H87+H297</f>
        <v>7215</v>
      </c>
      <c r="I309" s="682">
        <f t="shared" si="63"/>
        <v>3034</v>
      </c>
      <c r="J309" s="683"/>
      <c r="K309" s="683"/>
      <c r="L309" s="683"/>
      <c r="M309" s="684">
        <f t="shared" si="63"/>
        <v>3566</v>
      </c>
      <c r="N309" s="682">
        <f t="shared" si="63"/>
        <v>25</v>
      </c>
      <c r="O309" s="683">
        <f t="shared" si="63"/>
        <v>23</v>
      </c>
      <c r="P309" s="695">
        <f t="shared" si="63"/>
        <v>23</v>
      </c>
      <c r="Q309" s="682">
        <f t="shared" si="63"/>
        <v>23</v>
      </c>
      <c r="R309" s="683">
        <f t="shared" si="63"/>
        <v>26</v>
      </c>
      <c r="S309" s="684">
        <f t="shared" si="63"/>
        <v>23</v>
      </c>
      <c r="T309" s="682">
        <f t="shared" si="63"/>
        <v>22</v>
      </c>
      <c r="U309" s="683">
        <f t="shared" si="63"/>
        <v>27</v>
      </c>
      <c r="V309" s="684">
        <f t="shared" si="63"/>
        <v>24</v>
      </c>
      <c r="W309" s="682">
        <f t="shared" si="63"/>
        <v>22</v>
      </c>
      <c r="X309" s="683">
        <f t="shared" si="63"/>
        <v>17</v>
      </c>
      <c r="Y309" s="684">
        <f t="shared" si="63"/>
        <v>21</v>
      </c>
    </row>
    <row r="310" spans="1:25" s="54" customFormat="1" ht="16.5" thickBot="1">
      <c r="A310" s="2198" t="s">
        <v>51</v>
      </c>
      <c r="B310" s="2199"/>
      <c r="C310" s="2199"/>
      <c r="D310" s="2199"/>
      <c r="E310" s="2199"/>
      <c r="F310" s="2199"/>
      <c r="G310" s="2199"/>
      <c r="H310" s="2199"/>
      <c r="I310" s="2199"/>
      <c r="J310" s="2199"/>
      <c r="K310" s="2199"/>
      <c r="L310" s="2199"/>
      <c r="M310" s="2200"/>
      <c r="N310" s="618">
        <f>N309</f>
        <v>25</v>
      </c>
      <c r="O310" s="614">
        <f aca="true" t="shared" si="64" ref="O310:Y310">O309</f>
        <v>23</v>
      </c>
      <c r="P310" s="619">
        <f t="shared" si="64"/>
        <v>23</v>
      </c>
      <c r="Q310" s="618">
        <f t="shared" si="64"/>
        <v>23</v>
      </c>
      <c r="R310" s="614">
        <f t="shared" si="64"/>
        <v>26</v>
      </c>
      <c r="S310" s="619">
        <f t="shared" si="64"/>
        <v>23</v>
      </c>
      <c r="T310" s="618">
        <f t="shared" si="64"/>
        <v>22</v>
      </c>
      <c r="U310" s="614">
        <f t="shared" si="64"/>
        <v>27</v>
      </c>
      <c r="V310" s="619">
        <f t="shared" si="64"/>
        <v>24</v>
      </c>
      <c r="W310" s="618">
        <f t="shared" si="64"/>
        <v>22</v>
      </c>
      <c r="X310" s="614">
        <f t="shared" si="64"/>
        <v>17</v>
      </c>
      <c r="Y310" s="619">
        <f t="shared" si="64"/>
        <v>21</v>
      </c>
    </row>
    <row r="311" spans="1:25" s="54" customFormat="1" ht="16.5" thickBot="1">
      <c r="A311" s="2185" t="s">
        <v>52</v>
      </c>
      <c r="B311" s="2186"/>
      <c r="C311" s="2186"/>
      <c r="D311" s="2186"/>
      <c r="E311" s="2186"/>
      <c r="F311" s="2186"/>
      <c r="G311" s="2186"/>
      <c r="H311" s="2186"/>
      <c r="I311" s="2186"/>
      <c r="J311" s="2186"/>
      <c r="K311" s="2186"/>
      <c r="L311" s="2186"/>
      <c r="M311" s="2187"/>
      <c r="N311" s="375">
        <v>3</v>
      </c>
      <c r="O311" s="376">
        <v>1</v>
      </c>
      <c r="P311" s="701">
        <v>3</v>
      </c>
      <c r="Q311" s="702">
        <v>4</v>
      </c>
      <c r="R311" s="703">
        <v>2</v>
      </c>
      <c r="S311" s="704">
        <v>3</v>
      </c>
      <c r="T311" s="705">
        <v>3</v>
      </c>
      <c r="U311" s="703">
        <v>2</v>
      </c>
      <c r="V311" s="704">
        <v>2</v>
      </c>
      <c r="W311" s="705">
        <v>4</v>
      </c>
      <c r="X311" s="703">
        <v>1</v>
      </c>
      <c r="Y311" s="704">
        <v>2</v>
      </c>
    </row>
    <row r="312" spans="1:25" s="54" customFormat="1" ht="16.5" thickBot="1">
      <c r="A312" s="2185" t="s">
        <v>53</v>
      </c>
      <c r="B312" s="2186"/>
      <c r="C312" s="2186"/>
      <c r="D312" s="2186"/>
      <c r="E312" s="2186"/>
      <c r="F312" s="2186"/>
      <c r="G312" s="2186"/>
      <c r="H312" s="2186"/>
      <c r="I312" s="2186"/>
      <c r="J312" s="2186"/>
      <c r="K312" s="2186"/>
      <c r="L312" s="2186"/>
      <c r="M312" s="2187"/>
      <c r="N312" s="380">
        <v>5</v>
      </c>
      <c r="O312" s="381">
        <v>2</v>
      </c>
      <c r="P312" s="706">
        <v>4</v>
      </c>
      <c r="Q312" s="707">
        <v>4</v>
      </c>
      <c r="R312" s="703">
        <v>3</v>
      </c>
      <c r="S312" s="704">
        <v>6</v>
      </c>
      <c r="T312" s="705">
        <v>3</v>
      </c>
      <c r="U312" s="703">
        <v>2</v>
      </c>
      <c r="V312" s="704">
        <v>4</v>
      </c>
      <c r="W312" s="705">
        <v>3</v>
      </c>
      <c r="X312" s="703"/>
      <c r="Y312" s="704">
        <v>5</v>
      </c>
    </row>
    <row r="313" spans="1:25" s="54" customFormat="1" ht="16.5" thickBot="1">
      <c r="A313" s="2185" t="s">
        <v>54</v>
      </c>
      <c r="B313" s="2186"/>
      <c r="C313" s="2186"/>
      <c r="D313" s="2186"/>
      <c r="E313" s="2186"/>
      <c r="F313" s="2186"/>
      <c r="G313" s="2186"/>
      <c r="H313" s="2186"/>
      <c r="I313" s="2186"/>
      <c r="J313" s="2186"/>
      <c r="K313" s="2186"/>
      <c r="L313" s="2186"/>
      <c r="M313" s="2187"/>
      <c r="N313" s="705"/>
      <c r="O313" s="703"/>
      <c r="P313" s="704"/>
      <c r="Q313" s="705"/>
      <c r="R313" s="703"/>
      <c r="S313" s="704"/>
      <c r="T313" s="705"/>
      <c r="U313" s="703"/>
      <c r="V313" s="704">
        <v>1</v>
      </c>
      <c r="W313" s="705"/>
      <c r="X313" s="703"/>
      <c r="Y313" s="704"/>
    </row>
    <row r="314" spans="1:25" s="54" customFormat="1" ht="16.5" thickBot="1">
      <c r="A314" s="2185" t="s">
        <v>55</v>
      </c>
      <c r="B314" s="2186"/>
      <c r="C314" s="2186"/>
      <c r="D314" s="2186"/>
      <c r="E314" s="2186"/>
      <c r="F314" s="2186"/>
      <c r="G314" s="2186"/>
      <c r="H314" s="2186"/>
      <c r="I314" s="2186"/>
      <c r="J314" s="2186"/>
      <c r="K314" s="2186"/>
      <c r="L314" s="2186"/>
      <c r="M314" s="2187"/>
      <c r="N314" s="705"/>
      <c r="O314" s="703"/>
      <c r="P314" s="704"/>
      <c r="Q314" s="705"/>
      <c r="R314" s="703"/>
      <c r="S314" s="704"/>
      <c r="T314" s="705">
        <v>1</v>
      </c>
      <c r="U314" s="703"/>
      <c r="V314" s="704">
        <v>1</v>
      </c>
      <c r="W314" s="705">
        <v>1</v>
      </c>
      <c r="X314" s="703"/>
      <c r="Y314" s="704">
        <v>1</v>
      </c>
    </row>
    <row r="315" spans="1:25" s="54" customFormat="1" ht="16.5" thickBot="1">
      <c r="A315" s="2188" t="s">
        <v>60</v>
      </c>
      <c r="B315" s="2189"/>
      <c r="C315" s="2189"/>
      <c r="D315" s="2189"/>
      <c r="E315" s="2189"/>
      <c r="F315" s="2189"/>
      <c r="G315" s="2189"/>
      <c r="H315" s="2189"/>
      <c r="I315" s="2189"/>
      <c r="J315" s="2189"/>
      <c r="K315" s="2189"/>
      <c r="L315" s="2189"/>
      <c r="M315" s="2190"/>
      <c r="N315" s="2178" t="s">
        <v>59</v>
      </c>
      <c r="O315" s="2179"/>
      <c r="P315" s="2180"/>
      <c r="Q315" s="2181">
        <f>G87/G309*100</f>
        <v>66.52806652806653</v>
      </c>
      <c r="R315" s="2182"/>
      <c r="S315" s="2183"/>
      <c r="T315" s="2184" t="s">
        <v>3</v>
      </c>
      <c r="U315" s="2179"/>
      <c r="V315" s="2180"/>
      <c r="W315" s="2181">
        <f>G297/G309*100</f>
        <v>33.471933471933475</v>
      </c>
      <c r="X315" s="2182"/>
      <c r="Y315" s="2183"/>
    </row>
    <row r="316" spans="1:25" s="54" customFormat="1" ht="16.5" thickBot="1">
      <c r="A316" s="2201" t="s">
        <v>514</v>
      </c>
      <c r="B316" s="2202"/>
      <c r="C316" s="2202"/>
      <c r="D316" s="2202"/>
      <c r="E316" s="2202"/>
      <c r="F316" s="2202"/>
      <c r="G316" s="2202"/>
      <c r="H316" s="2202"/>
      <c r="I316" s="2202"/>
      <c r="J316" s="2202"/>
      <c r="K316" s="2202"/>
      <c r="L316" s="2202"/>
      <c r="M316" s="2202"/>
      <c r="N316" s="2202"/>
      <c r="O316" s="2202"/>
      <c r="P316" s="2202"/>
      <c r="Q316" s="2202"/>
      <c r="R316" s="2202"/>
      <c r="S316" s="2202"/>
      <c r="T316" s="2202"/>
      <c r="U316" s="2202"/>
      <c r="V316" s="2202"/>
      <c r="W316" s="2202"/>
      <c r="X316" s="2202"/>
      <c r="Y316" s="2203"/>
    </row>
    <row r="317" spans="1:25" s="54" customFormat="1" ht="16.5" thickBot="1">
      <c r="A317" s="2195" t="s">
        <v>58</v>
      </c>
      <c r="B317" s="2196"/>
      <c r="C317" s="2196"/>
      <c r="D317" s="2196"/>
      <c r="E317" s="2196"/>
      <c r="F317" s="2197"/>
      <c r="G317" s="688">
        <f>G87+G298</f>
        <v>240.5</v>
      </c>
      <c r="H317" s="688">
        <f aca="true" t="shared" si="65" ref="H317:Y317">H87+H298</f>
        <v>7215</v>
      </c>
      <c r="I317" s="682">
        <f t="shared" si="65"/>
        <v>2924</v>
      </c>
      <c r="J317" s="683"/>
      <c r="K317" s="683"/>
      <c r="L317" s="683"/>
      <c r="M317" s="684">
        <f t="shared" si="65"/>
        <v>3766</v>
      </c>
      <c r="N317" s="682">
        <f t="shared" si="65"/>
        <v>25</v>
      </c>
      <c r="O317" s="683">
        <f t="shared" si="65"/>
        <v>23</v>
      </c>
      <c r="P317" s="684">
        <f t="shared" si="65"/>
        <v>23</v>
      </c>
      <c r="Q317" s="682">
        <f t="shared" si="65"/>
        <v>23</v>
      </c>
      <c r="R317" s="683">
        <f t="shared" si="65"/>
        <v>26</v>
      </c>
      <c r="S317" s="684">
        <f t="shared" si="65"/>
        <v>23</v>
      </c>
      <c r="T317" s="682">
        <f t="shared" si="65"/>
        <v>27</v>
      </c>
      <c r="U317" s="683">
        <f t="shared" si="65"/>
        <v>30</v>
      </c>
      <c r="V317" s="684">
        <f t="shared" si="65"/>
        <v>19</v>
      </c>
      <c r="W317" s="682">
        <f t="shared" si="65"/>
        <v>19</v>
      </c>
      <c r="X317" s="683">
        <f t="shared" si="65"/>
        <v>17</v>
      </c>
      <c r="Y317" s="684">
        <f t="shared" si="65"/>
        <v>16</v>
      </c>
    </row>
    <row r="318" spans="1:25" s="54" customFormat="1" ht="16.5" thickBot="1">
      <c r="A318" s="2198" t="s">
        <v>51</v>
      </c>
      <c r="B318" s="2199"/>
      <c r="C318" s="2199"/>
      <c r="D318" s="2199"/>
      <c r="E318" s="2199"/>
      <c r="F318" s="2199"/>
      <c r="G318" s="2199"/>
      <c r="H318" s="2199"/>
      <c r="I318" s="2199"/>
      <c r="J318" s="2199"/>
      <c r="K318" s="2199"/>
      <c r="L318" s="2199"/>
      <c r="M318" s="2200"/>
      <c r="N318" s="618">
        <f>N317</f>
        <v>25</v>
      </c>
      <c r="O318" s="614">
        <f aca="true" t="shared" si="66" ref="O318:Y318">O317</f>
        <v>23</v>
      </c>
      <c r="P318" s="619">
        <f t="shared" si="66"/>
        <v>23</v>
      </c>
      <c r="Q318" s="618">
        <f t="shared" si="66"/>
        <v>23</v>
      </c>
      <c r="R318" s="614">
        <f t="shared" si="66"/>
        <v>26</v>
      </c>
      <c r="S318" s="619">
        <f t="shared" si="66"/>
        <v>23</v>
      </c>
      <c r="T318" s="618">
        <f t="shared" si="66"/>
        <v>27</v>
      </c>
      <c r="U318" s="614">
        <f t="shared" si="66"/>
        <v>30</v>
      </c>
      <c r="V318" s="619">
        <f t="shared" si="66"/>
        <v>19</v>
      </c>
      <c r="W318" s="618">
        <f t="shared" si="66"/>
        <v>19</v>
      </c>
      <c r="X318" s="614">
        <f t="shared" si="66"/>
        <v>17</v>
      </c>
      <c r="Y318" s="619">
        <f t="shared" si="66"/>
        <v>16</v>
      </c>
    </row>
    <row r="319" spans="1:25" s="54" customFormat="1" ht="16.5" thickBot="1">
      <c r="A319" s="2185" t="s">
        <v>52</v>
      </c>
      <c r="B319" s="2186"/>
      <c r="C319" s="2186"/>
      <c r="D319" s="2186"/>
      <c r="E319" s="2186"/>
      <c r="F319" s="2186"/>
      <c r="G319" s="2186"/>
      <c r="H319" s="2186"/>
      <c r="I319" s="2186"/>
      <c r="J319" s="2186"/>
      <c r="K319" s="2186"/>
      <c r="L319" s="2186"/>
      <c r="M319" s="2187"/>
      <c r="N319" s="375">
        <v>3</v>
      </c>
      <c r="O319" s="376">
        <v>1</v>
      </c>
      <c r="P319" s="701">
        <v>3</v>
      </c>
      <c r="Q319" s="702">
        <v>4</v>
      </c>
      <c r="R319" s="703">
        <v>2</v>
      </c>
      <c r="S319" s="704">
        <v>3</v>
      </c>
      <c r="T319" s="705">
        <v>2</v>
      </c>
      <c r="U319" s="703">
        <v>2</v>
      </c>
      <c r="V319" s="704">
        <v>2</v>
      </c>
      <c r="W319" s="705">
        <v>4</v>
      </c>
      <c r="X319" s="703">
        <v>1</v>
      </c>
      <c r="Y319" s="704">
        <v>2</v>
      </c>
    </row>
    <row r="320" spans="1:25" s="54" customFormat="1" ht="16.5" thickBot="1">
      <c r="A320" s="2185" t="s">
        <v>53</v>
      </c>
      <c r="B320" s="2186"/>
      <c r="C320" s="2186"/>
      <c r="D320" s="2186"/>
      <c r="E320" s="2186"/>
      <c r="F320" s="2186"/>
      <c r="G320" s="2186"/>
      <c r="H320" s="2186"/>
      <c r="I320" s="2186"/>
      <c r="J320" s="2186"/>
      <c r="K320" s="2186"/>
      <c r="L320" s="2186"/>
      <c r="M320" s="2187"/>
      <c r="N320" s="380">
        <v>5</v>
      </c>
      <c r="O320" s="381">
        <v>2</v>
      </c>
      <c r="P320" s="706">
        <v>4</v>
      </c>
      <c r="Q320" s="707">
        <v>4</v>
      </c>
      <c r="R320" s="703">
        <v>2</v>
      </c>
      <c r="S320" s="704">
        <v>6</v>
      </c>
      <c r="T320" s="705">
        <v>5</v>
      </c>
      <c r="U320" s="703">
        <v>1</v>
      </c>
      <c r="V320" s="704">
        <v>6</v>
      </c>
      <c r="W320" s="705">
        <v>1</v>
      </c>
      <c r="X320" s="703">
        <v>1</v>
      </c>
      <c r="Y320" s="704">
        <v>3</v>
      </c>
    </row>
    <row r="321" spans="1:25" s="54" customFormat="1" ht="16.5" thickBot="1">
      <c r="A321" s="2185" t="s">
        <v>54</v>
      </c>
      <c r="B321" s="2186"/>
      <c r="C321" s="2186"/>
      <c r="D321" s="2186"/>
      <c r="E321" s="2186"/>
      <c r="F321" s="2186"/>
      <c r="G321" s="2186"/>
      <c r="H321" s="2186"/>
      <c r="I321" s="2186"/>
      <c r="J321" s="2186"/>
      <c r="K321" s="2186"/>
      <c r="L321" s="2186"/>
      <c r="M321" s="2187"/>
      <c r="N321" s="705"/>
      <c r="O321" s="703"/>
      <c r="P321" s="704"/>
      <c r="Q321" s="705"/>
      <c r="R321" s="703"/>
      <c r="S321" s="704"/>
      <c r="T321" s="705"/>
      <c r="U321" s="703"/>
      <c r="V321" s="704">
        <v>1</v>
      </c>
      <c r="W321" s="705">
        <v>1</v>
      </c>
      <c r="X321" s="703"/>
      <c r="Y321" s="704"/>
    </row>
    <row r="322" spans="1:25" s="54" customFormat="1" ht="16.5" thickBot="1">
      <c r="A322" s="2185" t="s">
        <v>55</v>
      </c>
      <c r="B322" s="2186"/>
      <c r="C322" s="2186"/>
      <c r="D322" s="2186"/>
      <c r="E322" s="2186"/>
      <c r="F322" s="2186"/>
      <c r="G322" s="2186"/>
      <c r="H322" s="2186"/>
      <c r="I322" s="2186"/>
      <c r="J322" s="2186"/>
      <c r="K322" s="2186"/>
      <c r="L322" s="2186"/>
      <c r="M322" s="2187"/>
      <c r="N322" s="705"/>
      <c r="O322" s="703"/>
      <c r="P322" s="704"/>
      <c r="Q322" s="705"/>
      <c r="R322" s="703"/>
      <c r="S322" s="704"/>
      <c r="T322" s="705"/>
      <c r="U322" s="703"/>
      <c r="V322" s="704"/>
      <c r="W322" s="705">
        <v>1</v>
      </c>
      <c r="X322" s="703"/>
      <c r="Y322" s="704">
        <v>1</v>
      </c>
    </row>
    <row r="323" spans="1:25" s="54" customFormat="1" ht="16.5" thickBot="1">
      <c r="A323" s="2188" t="s">
        <v>60</v>
      </c>
      <c r="B323" s="2189"/>
      <c r="C323" s="2189"/>
      <c r="D323" s="2189"/>
      <c r="E323" s="2189"/>
      <c r="F323" s="2189"/>
      <c r="G323" s="2189"/>
      <c r="H323" s="2189"/>
      <c r="I323" s="2189"/>
      <c r="J323" s="2189"/>
      <c r="K323" s="2189"/>
      <c r="L323" s="2189"/>
      <c r="M323" s="2190"/>
      <c r="N323" s="2178" t="s">
        <v>59</v>
      </c>
      <c r="O323" s="2179"/>
      <c r="P323" s="2180"/>
      <c r="Q323" s="2181">
        <f>G87/G317*100</f>
        <v>66.52806652806653</v>
      </c>
      <c r="R323" s="2182"/>
      <c r="S323" s="2183"/>
      <c r="T323" s="2184" t="s">
        <v>3</v>
      </c>
      <c r="U323" s="2179"/>
      <c r="V323" s="2180"/>
      <c r="W323" s="2181">
        <f>G298/G317*100</f>
        <v>33.471933471933475</v>
      </c>
      <c r="X323" s="2182"/>
      <c r="Y323" s="2183"/>
    </row>
    <row r="324" spans="1:25" s="54" customFormat="1" ht="16.5" thickBot="1">
      <c r="A324" s="2201" t="s">
        <v>515</v>
      </c>
      <c r="B324" s="2202"/>
      <c r="C324" s="2202"/>
      <c r="D324" s="2202"/>
      <c r="E324" s="2202"/>
      <c r="F324" s="2202"/>
      <c r="G324" s="2202"/>
      <c r="H324" s="2202"/>
      <c r="I324" s="2202"/>
      <c r="J324" s="2202"/>
      <c r="K324" s="2202"/>
      <c r="L324" s="2202"/>
      <c r="M324" s="2202"/>
      <c r="N324" s="2202"/>
      <c r="O324" s="2202"/>
      <c r="P324" s="2202"/>
      <c r="Q324" s="2202"/>
      <c r="R324" s="2202"/>
      <c r="S324" s="2202"/>
      <c r="T324" s="2202"/>
      <c r="U324" s="2202"/>
      <c r="V324" s="2202"/>
      <c r="W324" s="2202"/>
      <c r="X324" s="2202"/>
      <c r="Y324" s="2203"/>
    </row>
    <row r="325" spans="1:25" s="54" customFormat="1" ht="16.5" thickBot="1">
      <c r="A325" s="2195" t="s">
        <v>58</v>
      </c>
      <c r="B325" s="2196"/>
      <c r="C325" s="2196"/>
      <c r="D325" s="2196"/>
      <c r="E325" s="2196"/>
      <c r="F325" s="2197"/>
      <c r="G325" s="688">
        <f>G87+G299</f>
        <v>240.5</v>
      </c>
      <c r="H325" s="688">
        <f aca="true" t="shared" si="67" ref="H325:Y325">H87+H299</f>
        <v>7215</v>
      </c>
      <c r="I325" s="682">
        <f t="shared" si="67"/>
        <v>3021</v>
      </c>
      <c r="J325" s="683"/>
      <c r="K325" s="683"/>
      <c r="L325" s="683"/>
      <c r="M325" s="684">
        <f t="shared" si="67"/>
        <v>3669</v>
      </c>
      <c r="N325" s="682">
        <f t="shared" si="67"/>
        <v>25</v>
      </c>
      <c r="O325" s="683">
        <f t="shared" si="67"/>
        <v>23</v>
      </c>
      <c r="P325" s="684">
        <f t="shared" si="67"/>
        <v>23</v>
      </c>
      <c r="Q325" s="682">
        <f>Q87+Q299</f>
        <v>23</v>
      </c>
      <c r="R325" s="683">
        <f>R87+R299</f>
        <v>24</v>
      </c>
      <c r="S325" s="684">
        <f t="shared" si="67"/>
        <v>23</v>
      </c>
      <c r="T325" s="682">
        <f t="shared" si="67"/>
        <v>24</v>
      </c>
      <c r="U325" s="683">
        <f t="shared" si="67"/>
        <v>25</v>
      </c>
      <c r="V325" s="684">
        <f t="shared" si="67"/>
        <v>18</v>
      </c>
      <c r="W325" s="682">
        <f t="shared" si="67"/>
        <v>21</v>
      </c>
      <c r="X325" s="683">
        <f t="shared" si="67"/>
        <v>22</v>
      </c>
      <c r="Y325" s="684">
        <f t="shared" si="67"/>
        <v>13</v>
      </c>
    </row>
    <row r="326" spans="1:25" s="54" customFormat="1" ht="16.5" thickBot="1">
      <c r="A326" s="2198" t="s">
        <v>51</v>
      </c>
      <c r="B326" s="2199"/>
      <c r="C326" s="2199"/>
      <c r="D326" s="2199"/>
      <c r="E326" s="2199"/>
      <c r="F326" s="2199"/>
      <c r="G326" s="2199"/>
      <c r="H326" s="2199"/>
      <c r="I326" s="2199"/>
      <c r="J326" s="2199"/>
      <c r="K326" s="2199"/>
      <c r="L326" s="2199"/>
      <c r="M326" s="2200"/>
      <c r="N326" s="618">
        <f>N325</f>
        <v>25</v>
      </c>
      <c r="O326" s="614">
        <f aca="true" t="shared" si="68" ref="O326:Y326">O325</f>
        <v>23</v>
      </c>
      <c r="P326" s="619">
        <f t="shared" si="68"/>
        <v>23</v>
      </c>
      <c r="Q326" s="618">
        <f>Q325</f>
        <v>23</v>
      </c>
      <c r="R326" s="614">
        <f>R325</f>
        <v>24</v>
      </c>
      <c r="S326" s="619">
        <f t="shared" si="68"/>
        <v>23</v>
      </c>
      <c r="T326" s="618">
        <f t="shared" si="68"/>
        <v>24</v>
      </c>
      <c r="U326" s="614">
        <f t="shared" si="68"/>
        <v>25</v>
      </c>
      <c r="V326" s="619">
        <f t="shared" si="68"/>
        <v>18</v>
      </c>
      <c r="W326" s="618">
        <f t="shared" si="68"/>
        <v>21</v>
      </c>
      <c r="X326" s="614">
        <f t="shared" si="68"/>
        <v>22</v>
      </c>
      <c r="Y326" s="619">
        <f t="shared" si="68"/>
        <v>13</v>
      </c>
    </row>
    <row r="327" spans="1:25" s="54" customFormat="1" ht="16.5" thickBot="1">
      <c r="A327" s="2185" t="s">
        <v>52</v>
      </c>
      <c r="B327" s="2186"/>
      <c r="C327" s="2186"/>
      <c r="D327" s="2186"/>
      <c r="E327" s="2186"/>
      <c r="F327" s="2186"/>
      <c r="G327" s="2186"/>
      <c r="H327" s="2186"/>
      <c r="I327" s="2186"/>
      <c r="J327" s="2186"/>
      <c r="K327" s="2186"/>
      <c r="L327" s="2186"/>
      <c r="M327" s="2187"/>
      <c r="N327" s="375">
        <v>3</v>
      </c>
      <c r="O327" s="376">
        <v>1</v>
      </c>
      <c r="P327" s="701">
        <v>3</v>
      </c>
      <c r="Q327" s="702">
        <v>4</v>
      </c>
      <c r="R327" s="703">
        <v>2</v>
      </c>
      <c r="S327" s="704">
        <v>3</v>
      </c>
      <c r="T327" s="705">
        <v>2</v>
      </c>
      <c r="U327" s="703">
        <v>2</v>
      </c>
      <c r="V327" s="704">
        <v>1</v>
      </c>
      <c r="W327" s="705">
        <v>3</v>
      </c>
      <c r="X327" s="703">
        <v>2</v>
      </c>
      <c r="Y327" s="704"/>
    </row>
    <row r="328" spans="1:25" s="54" customFormat="1" ht="16.5" thickBot="1">
      <c r="A328" s="2185" t="s">
        <v>53</v>
      </c>
      <c r="B328" s="2186"/>
      <c r="C328" s="2186"/>
      <c r="D328" s="2186"/>
      <c r="E328" s="2186"/>
      <c r="F328" s="2186"/>
      <c r="G328" s="2186"/>
      <c r="H328" s="2186"/>
      <c r="I328" s="2186"/>
      <c r="J328" s="2186"/>
      <c r="K328" s="2186"/>
      <c r="L328" s="2186"/>
      <c r="M328" s="2187"/>
      <c r="N328" s="380">
        <v>5</v>
      </c>
      <c r="O328" s="381">
        <v>2</v>
      </c>
      <c r="P328" s="706">
        <v>4</v>
      </c>
      <c r="Q328" s="707">
        <v>4</v>
      </c>
      <c r="R328" s="703">
        <v>2</v>
      </c>
      <c r="S328" s="704">
        <v>6</v>
      </c>
      <c r="T328" s="705">
        <v>5</v>
      </c>
      <c r="U328" s="703">
        <v>1</v>
      </c>
      <c r="V328" s="704">
        <v>6</v>
      </c>
      <c r="W328" s="705">
        <v>2</v>
      </c>
      <c r="X328" s="703">
        <v>2</v>
      </c>
      <c r="Y328" s="704">
        <v>7</v>
      </c>
    </row>
    <row r="329" spans="1:25" s="54" customFormat="1" ht="16.5" thickBot="1">
      <c r="A329" s="2185" t="s">
        <v>54</v>
      </c>
      <c r="B329" s="2186"/>
      <c r="C329" s="2186"/>
      <c r="D329" s="2186"/>
      <c r="E329" s="2186"/>
      <c r="F329" s="2186"/>
      <c r="G329" s="2186"/>
      <c r="H329" s="2186"/>
      <c r="I329" s="2186"/>
      <c r="J329" s="2186"/>
      <c r="K329" s="2186"/>
      <c r="L329" s="2186"/>
      <c r="M329" s="2187"/>
      <c r="N329" s="705"/>
      <c r="O329" s="703"/>
      <c r="P329" s="704"/>
      <c r="Q329" s="705"/>
      <c r="R329" s="703"/>
      <c r="S329" s="704"/>
      <c r="T329" s="705"/>
      <c r="U329" s="703"/>
      <c r="V329" s="704">
        <v>1</v>
      </c>
      <c r="W329" s="705">
        <v>1</v>
      </c>
      <c r="X329" s="703"/>
      <c r="Y329" s="704"/>
    </row>
    <row r="330" spans="1:25" s="54" customFormat="1" ht="16.5" thickBot="1">
      <c r="A330" s="2185" t="s">
        <v>55</v>
      </c>
      <c r="B330" s="2186"/>
      <c r="C330" s="2186"/>
      <c r="D330" s="2186"/>
      <c r="E330" s="2186"/>
      <c r="F330" s="2186"/>
      <c r="G330" s="2186"/>
      <c r="H330" s="2186"/>
      <c r="I330" s="2186"/>
      <c r="J330" s="2186"/>
      <c r="K330" s="2186"/>
      <c r="L330" s="2186"/>
      <c r="M330" s="2187"/>
      <c r="N330" s="705"/>
      <c r="O330" s="703"/>
      <c r="P330" s="704"/>
      <c r="Q330" s="705"/>
      <c r="R330" s="703"/>
      <c r="S330" s="704"/>
      <c r="T330" s="705">
        <v>1</v>
      </c>
      <c r="U330" s="703">
        <v>1</v>
      </c>
      <c r="V330" s="704"/>
      <c r="W330" s="705"/>
      <c r="X330" s="703">
        <v>1</v>
      </c>
      <c r="Y330" s="704"/>
    </row>
    <row r="331" spans="1:25" s="54" customFormat="1" ht="16.5" thickBot="1">
      <c r="A331" s="2188" t="s">
        <v>60</v>
      </c>
      <c r="B331" s="2189"/>
      <c r="C331" s="2189"/>
      <c r="D331" s="2189"/>
      <c r="E331" s="2189"/>
      <c r="F331" s="2189"/>
      <c r="G331" s="2189"/>
      <c r="H331" s="2189"/>
      <c r="I331" s="2189"/>
      <c r="J331" s="2189"/>
      <c r="K331" s="2189"/>
      <c r="L331" s="2189"/>
      <c r="M331" s="2190"/>
      <c r="N331" s="2178" t="s">
        <v>59</v>
      </c>
      <c r="O331" s="2179"/>
      <c r="P331" s="2180"/>
      <c r="Q331" s="2181">
        <f>G87/G325*100</f>
        <v>66.52806652806653</v>
      </c>
      <c r="R331" s="2182"/>
      <c r="S331" s="2183"/>
      <c r="T331" s="2184" t="s">
        <v>3</v>
      </c>
      <c r="U331" s="2179"/>
      <c r="V331" s="2180"/>
      <c r="W331" s="2181">
        <f>G299/G325*100</f>
        <v>33.471933471933475</v>
      </c>
      <c r="X331" s="2182"/>
      <c r="Y331" s="2183"/>
    </row>
    <row r="332" spans="1:25" s="54" customFormat="1" ht="15.75">
      <c r="A332" s="687" t="s">
        <v>520</v>
      </c>
      <c r="B332" s="691"/>
      <c r="C332" s="687"/>
      <c r="D332" s="687"/>
      <c r="E332" s="692"/>
      <c r="F332" s="687"/>
      <c r="G332" s="687"/>
      <c r="H332" s="687"/>
      <c r="I332" s="687"/>
      <c r="J332" s="687"/>
      <c r="K332" s="687"/>
      <c r="L332" s="687"/>
      <c r="M332" s="687"/>
      <c r="N332" s="687"/>
      <c r="O332" s="687"/>
      <c r="P332" s="687"/>
      <c r="Q332" s="687"/>
      <c r="R332" s="687"/>
      <c r="S332" s="687"/>
      <c r="T332" s="161"/>
      <c r="U332" s="687"/>
      <c r="V332" s="687"/>
      <c r="W332" s="687"/>
      <c r="X332" s="687"/>
      <c r="Y332" s="687"/>
    </row>
    <row r="333" spans="1:25" s="54" customFormat="1" ht="15.75">
      <c r="A333" s="123"/>
      <c r="B333" s="693"/>
      <c r="C333" s="123"/>
      <c r="D333" s="123"/>
      <c r="E333" s="687"/>
      <c r="F333" s="123"/>
      <c r="G333" s="123"/>
      <c r="H333" s="123"/>
      <c r="I333" s="123"/>
      <c r="J333" s="123"/>
      <c r="K333" s="123"/>
      <c r="L333" s="123"/>
      <c r="M333" s="123"/>
      <c r="N333" s="242"/>
      <c r="O333" s="242"/>
      <c r="P333" s="242"/>
      <c r="Q333" s="242"/>
      <c r="R333" s="242"/>
      <c r="S333" s="242"/>
      <c r="T333" s="687"/>
      <c r="U333" s="242"/>
      <c r="V333" s="242"/>
      <c r="W333" s="242"/>
      <c r="X333" s="242"/>
      <c r="Y333" s="242"/>
    </row>
    <row r="334" spans="1:25" s="54" customFormat="1" ht="15.75">
      <c r="A334" s="123"/>
      <c r="B334" s="693"/>
      <c r="C334" s="174"/>
      <c r="D334" s="174"/>
      <c r="E334" s="123"/>
      <c r="F334" s="174"/>
      <c r="G334" s="174"/>
      <c r="H334" s="174"/>
      <c r="I334" s="174"/>
      <c r="J334" s="174"/>
      <c r="K334" s="174"/>
      <c r="L334" s="123"/>
      <c r="M334" s="123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</row>
    <row r="335" spans="1:25" s="54" customFormat="1" ht="15.75">
      <c r="A335" s="123"/>
      <c r="B335" s="174" t="s">
        <v>270</v>
      </c>
      <c r="C335" s="174"/>
      <c r="D335" s="194"/>
      <c r="E335" s="174"/>
      <c r="F335" s="195"/>
      <c r="G335" s="195"/>
      <c r="H335" s="356"/>
      <c r="I335" s="2194" t="s">
        <v>273</v>
      </c>
      <c r="J335" s="2194"/>
      <c r="K335" s="2194"/>
      <c r="L335" s="2194"/>
      <c r="M335" s="123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</row>
    <row r="336" spans="1:25" s="54" customFormat="1" ht="15.75">
      <c r="A336" s="123"/>
      <c r="B336" s="694"/>
      <c r="C336" s="174"/>
      <c r="D336" s="174"/>
      <c r="E336" s="696"/>
      <c r="F336" s="196"/>
      <c r="G336" s="196"/>
      <c r="H336" s="357"/>
      <c r="I336" s="357"/>
      <c r="J336" s="358"/>
      <c r="K336" s="358"/>
      <c r="L336" s="123"/>
      <c r="M336" s="123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</row>
    <row r="337" spans="1:25" s="54" customFormat="1" ht="15.75">
      <c r="A337" s="123"/>
      <c r="B337" s="174" t="s">
        <v>269</v>
      </c>
      <c r="C337" s="174"/>
      <c r="D337" s="194"/>
      <c r="E337" s="174"/>
      <c r="F337" s="195"/>
      <c r="G337" s="195"/>
      <c r="H337" s="356"/>
      <c r="I337" s="2194" t="s">
        <v>272</v>
      </c>
      <c r="J337" s="2194"/>
      <c r="K337" s="2194"/>
      <c r="L337" s="2194"/>
      <c r="M337" s="123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</row>
    <row r="338" spans="1:25" s="54" customFormat="1" ht="15.75">
      <c r="A338" s="123"/>
      <c r="B338" s="123"/>
      <c r="C338" s="123"/>
      <c r="D338" s="123"/>
      <c r="E338" s="696"/>
      <c r="F338" s="123"/>
      <c r="G338" s="123"/>
      <c r="H338" s="359"/>
      <c r="I338" s="359"/>
      <c r="J338" s="359"/>
      <c r="K338" s="359"/>
      <c r="L338" s="123"/>
      <c r="M338" s="123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</row>
    <row r="339" spans="1:24" s="54" customFormat="1" ht="15.75">
      <c r="A339" s="123"/>
      <c r="B339" s="174" t="s">
        <v>271</v>
      </c>
      <c r="C339" s="174"/>
      <c r="D339" s="194"/>
      <c r="E339" s="123"/>
      <c r="F339" s="195"/>
      <c r="G339" s="195"/>
      <c r="H339" s="356"/>
      <c r="I339" s="2194" t="s">
        <v>274</v>
      </c>
      <c r="J339" s="2194"/>
      <c r="K339" s="2194"/>
      <c r="L339" s="2194"/>
      <c r="M339" s="123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</row>
    <row r="340" spans="1:24" s="54" customFormat="1" ht="15.75">
      <c r="A340" s="123"/>
      <c r="B340" s="174"/>
      <c r="C340" s="123"/>
      <c r="D340" s="123"/>
      <c r="E340" s="696"/>
      <c r="F340" s="123"/>
      <c r="G340" s="123"/>
      <c r="H340" s="123"/>
      <c r="I340" s="123"/>
      <c r="J340" s="123"/>
      <c r="K340" s="123"/>
      <c r="L340" s="123"/>
      <c r="M340" s="123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</row>
    <row r="341" spans="1:25" s="54" customFormat="1" ht="15.75">
      <c r="A341" s="123"/>
      <c r="B341" s="174" t="s">
        <v>518</v>
      </c>
      <c r="C341" s="174"/>
      <c r="D341" s="194"/>
      <c r="E341" s="697"/>
      <c r="F341" s="195"/>
      <c r="G341" s="195"/>
      <c r="H341" s="174"/>
      <c r="I341" s="2192" t="s">
        <v>516</v>
      </c>
      <c r="J341" s="2193"/>
      <c r="K341" s="2193"/>
      <c r="L341" s="123"/>
      <c r="M341" s="123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</row>
    <row r="342" spans="1:25" s="54" customFormat="1" ht="15.75">
      <c r="A342" s="55"/>
      <c r="B342" s="174"/>
      <c r="C342" s="574" t="s">
        <v>30</v>
      </c>
      <c r="D342" s="574"/>
      <c r="E342" s="174"/>
      <c r="F342" s="574"/>
      <c r="G342" s="574"/>
      <c r="H342" s="574"/>
      <c r="I342" s="574"/>
      <c r="J342" s="574"/>
      <c r="K342" s="574"/>
      <c r="L342" s="125"/>
      <c r="M342" s="125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</row>
    <row r="343" spans="2:20" ht="15.75">
      <c r="B343" s="174" t="s">
        <v>519</v>
      </c>
      <c r="D343" s="698"/>
      <c r="E343" s="699"/>
      <c r="F343" s="700"/>
      <c r="G343" s="700"/>
      <c r="I343" s="2191" t="s">
        <v>517</v>
      </c>
      <c r="J343" s="2191"/>
      <c r="K343" s="2191"/>
      <c r="T343" s="242"/>
    </row>
    <row r="344" ht="15.75">
      <c r="B344" s="174"/>
    </row>
    <row r="345" ht="15.75">
      <c r="B345" s="123"/>
    </row>
    <row r="346" ht="15.75">
      <c r="B346" s="174"/>
    </row>
    <row r="347" ht="15.75">
      <c r="B347" s="124"/>
    </row>
  </sheetData>
  <sheetProtection/>
  <mergeCells count="113">
    <mergeCell ref="A301:F301"/>
    <mergeCell ref="A300:Y300"/>
    <mergeCell ref="A299:F299"/>
    <mergeCell ref="A296:F296"/>
    <mergeCell ref="A297:F297"/>
    <mergeCell ref="A298:F29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B2:B7"/>
    <mergeCell ref="A9:Y9"/>
    <mergeCell ref="A10:Y10"/>
    <mergeCell ref="T4:V4"/>
    <mergeCell ref="J4:J7"/>
    <mergeCell ref="D3:D7"/>
    <mergeCell ref="L4:L7"/>
    <mergeCell ref="C2:F2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A88:Y88"/>
    <mergeCell ref="A78:Y78"/>
    <mergeCell ref="A84:Y84"/>
    <mergeCell ref="A86:F86"/>
    <mergeCell ref="A87:F87"/>
    <mergeCell ref="A83:F83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A327:M327"/>
    <mergeCell ref="A328:M328"/>
    <mergeCell ref="A322:M322"/>
    <mergeCell ref="A325:F325"/>
    <mergeCell ref="A326:M326"/>
    <mergeCell ref="A323:M323"/>
    <mergeCell ref="A324:Y324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6.5742187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5" width="4.57421875" style="127" customWidth="1"/>
    <col min="16" max="16" width="4.28125" style="127" customWidth="1"/>
    <col min="17" max="17" width="4.57421875" style="127" customWidth="1"/>
    <col min="18" max="18" width="4.421875" style="127" customWidth="1"/>
    <col min="19" max="19" width="5.140625" style="127" customWidth="1"/>
    <col min="20" max="20" width="4.421875" style="127" customWidth="1"/>
    <col min="21" max="22" width="4.7109375" style="127" customWidth="1"/>
    <col min="23" max="24" width="4.5742187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39" width="12.140625" style="789" bestFit="1" customWidth="1"/>
    <col min="40" max="16384" width="9.140625" style="67" customWidth="1"/>
  </cols>
  <sheetData>
    <row r="1" spans="1:39" s="54" customFormat="1" ht="18.75" customHeight="1" thickBot="1">
      <c r="A1" s="2270" t="s">
        <v>566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</row>
    <row r="2" spans="1:39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</row>
    <row r="3" spans="1:39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</row>
    <row r="4" spans="1:39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  <c r="AB4" s="2300" t="s">
        <v>43</v>
      </c>
      <c r="AC4" s="2300"/>
      <c r="AD4" s="2300"/>
      <c r="AE4" s="2300" t="s">
        <v>44</v>
      </c>
      <c r="AF4" s="2300"/>
      <c r="AG4" s="2300"/>
      <c r="AH4" s="2300" t="s">
        <v>45</v>
      </c>
      <c r="AI4" s="2300"/>
      <c r="AJ4" s="2300"/>
      <c r="AK4" s="2300" t="s">
        <v>46</v>
      </c>
      <c r="AL4" s="2300"/>
      <c r="AM4" s="2300"/>
    </row>
    <row r="5" spans="1:39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  <c r="AB5" s="786">
        <v>1</v>
      </c>
      <c r="AC5" s="786" t="s">
        <v>62</v>
      </c>
      <c r="AD5" s="786" t="s">
        <v>63</v>
      </c>
      <c r="AE5" s="786">
        <v>3</v>
      </c>
      <c r="AF5" s="786" t="s">
        <v>64</v>
      </c>
      <c r="AG5" s="786" t="s">
        <v>65</v>
      </c>
      <c r="AH5" s="786">
        <v>5</v>
      </c>
      <c r="AI5" s="786" t="s">
        <v>66</v>
      </c>
      <c r="AJ5" s="786" t="s">
        <v>67</v>
      </c>
      <c r="AK5" s="786">
        <v>7</v>
      </c>
      <c r="AL5" s="786" t="s">
        <v>90</v>
      </c>
      <c r="AM5" s="787" t="s">
        <v>84</v>
      </c>
    </row>
    <row r="6" spans="1:39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</row>
    <row r="7" spans="1:39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670">
        <v>15</v>
      </c>
      <c r="O7" s="611">
        <v>9</v>
      </c>
      <c r="P7" s="671">
        <v>9</v>
      </c>
      <c r="Q7" s="670">
        <v>15</v>
      </c>
      <c r="R7" s="611">
        <v>9</v>
      </c>
      <c r="S7" s="671">
        <v>9</v>
      </c>
      <c r="T7" s="670">
        <v>15</v>
      </c>
      <c r="U7" s="611">
        <v>9</v>
      </c>
      <c r="V7" s="671">
        <v>9</v>
      </c>
      <c r="W7" s="670">
        <v>15</v>
      </c>
      <c r="X7" s="672">
        <v>9</v>
      </c>
      <c r="Y7" s="370">
        <v>8</v>
      </c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  <c r="AM7" s="785"/>
    </row>
    <row r="8" spans="1:39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786"/>
      <c r="AC8" s="786"/>
      <c r="AD8" s="786"/>
      <c r="AE8" s="785"/>
      <c r="AF8" s="785"/>
      <c r="AG8" s="785"/>
      <c r="AH8" s="785"/>
      <c r="AI8" s="785"/>
      <c r="AJ8" s="785"/>
      <c r="AK8" s="785"/>
      <c r="AL8" s="785"/>
      <c r="AM8" s="785"/>
    </row>
    <row r="9" spans="1:39" s="54" customFormat="1" ht="16.5" thickBot="1">
      <c r="A9" s="2261" t="s">
        <v>47</v>
      </c>
      <c r="B9" s="2262"/>
      <c r="C9" s="2262"/>
      <c r="D9" s="2262"/>
      <c r="E9" s="2262"/>
      <c r="F9" s="2262"/>
      <c r="G9" s="2262"/>
      <c r="H9" s="2262"/>
      <c r="I9" s="2262"/>
      <c r="J9" s="2262"/>
      <c r="K9" s="2262"/>
      <c r="L9" s="2262"/>
      <c r="M9" s="2262"/>
      <c r="N9" s="2262"/>
      <c r="O9" s="2262"/>
      <c r="P9" s="2262"/>
      <c r="Q9" s="2262"/>
      <c r="R9" s="2262"/>
      <c r="S9" s="2262"/>
      <c r="T9" s="2262"/>
      <c r="U9" s="2262"/>
      <c r="V9" s="2262"/>
      <c r="W9" s="2262"/>
      <c r="X9" s="2262"/>
      <c r="Y9" s="2263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/>
    </row>
    <row r="10" spans="1:39" s="54" customFormat="1" ht="16.5" thickBot="1">
      <c r="A10" s="2210" t="s">
        <v>48</v>
      </c>
      <c r="B10" s="2211"/>
      <c r="C10" s="2211"/>
      <c r="D10" s="2211"/>
      <c r="E10" s="2211"/>
      <c r="F10" s="2211"/>
      <c r="G10" s="2211"/>
      <c r="H10" s="2211"/>
      <c r="I10" s="2211"/>
      <c r="J10" s="2211"/>
      <c r="K10" s="2211"/>
      <c r="L10" s="2211"/>
      <c r="M10" s="2211"/>
      <c r="N10" s="2211"/>
      <c r="O10" s="2211"/>
      <c r="P10" s="2211"/>
      <c r="Q10" s="2211"/>
      <c r="R10" s="2211"/>
      <c r="S10" s="2211"/>
      <c r="T10" s="2211"/>
      <c r="U10" s="2211"/>
      <c r="V10" s="2211"/>
      <c r="W10" s="2211"/>
      <c r="X10" s="2211"/>
      <c r="Y10" s="2212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</row>
    <row r="11" spans="1:39" s="57" customFormat="1" ht="15.75">
      <c r="A11" s="246" t="s">
        <v>91</v>
      </c>
      <c r="B11" s="248" t="s">
        <v>116</v>
      </c>
      <c r="C11" s="254"/>
      <c r="D11" s="255"/>
      <c r="E11" s="256"/>
      <c r="F11" s="257"/>
      <c r="G11" s="65">
        <f>G12+G13+G14+G15+G16</f>
        <v>8</v>
      </c>
      <c r="H11" s="66">
        <f>H12+H13+H14+H15+H16</f>
        <v>240</v>
      </c>
      <c r="I11" s="216">
        <f>I12+I13+I14+I15+I16</f>
        <v>100</v>
      </c>
      <c r="J11" s="260"/>
      <c r="K11" s="260"/>
      <c r="L11" s="217">
        <f>L12+L13+L14+L15+L16</f>
        <v>100</v>
      </c>
      <c r="M11" s="121">
        <f>M12+M13+M14+M15+M16</f>
        <v>140</v>
      </c>
      <c r="N11" s="261"/>
      <c r="O11" s="262"/>
      <c r="P11" s="263"/>
      <c r="Q11" s="254"/>
      <c r="R11" s="262"/>
      <c r="S11" s="263"/>
      <c r="T11" s="254"/>
      <c r="U11" s="262"/>
      <c r="V11" s="263"/>
      <c r="W11" s="254"/>
      <c r="X11" s="264"/>
      <c r="Y11" s="214"/>
      <c r="AB11" s="788" t="b">
        <f>ISBLANK(N11)</f>
        <v>1</v>
      </c>
      <c r="AC11" s="788" t="b">
        <f aca="true" t="shared" si="0" ref="AC11:AM26">ISBLANK(O11)</f>
        <v>1</v>
      </c>
      <c r="AD11" s="788" t="b">
        <f t="shared" si="0"/>
        <v>1</v>
      </c>
      <c r="AE11" s="788" t="b">
        <f t="shared" si="0"/>
        <v>1</v>
      </c>
      <c r="AF11" s="788" t="b">
        <f t="shared" si="0"/>
        <v>1</v>
      </c>
      <c r="AG11" s="788" t="b">
        <f t="shared" si="0"/>
        <v>1</v>
      </c>
      <c r="AH11" s="788" t="b">
        <f t="shared" si="0"/>
        <v>1</v>
      </c>
      <c r="AI11" s="788" t="b">
        <f t="shared" si="0"/>
        <v>1</v>
      </c>
      <c r="AJ11" s="788" t="b">
        <f t="shared" si="0"/>
        <v>1</v>
      </c>
      <c r="AK11" s="788" t="b">
        <f t="shared" si="0"/>
        <v>1</v>
      </c>
      <c r="AL11" s="788" t="b">
        <f t="shared" si="0"/>
        <v>1</v>
      </c>
      <c r="AM11" s="788" t="b">
        <f t="shared" si="0"/>
        <v>1</v>
      </c>
    </row>
    <row r="12" spans="1:39" s="57" customFormat="1" ht="15.75">
      <c r="A12" s="244" t="s">
        <v>92</v>
      </c>
      <c r="B12" s="249" t="s">
        <v>116</v>
      </c>
      <c r="C12" s="50"/>
      <c r="D12" s="373">
        <v>1</v>
      </c>
      <c r="E12" s="265"/>
      <c r="F12" s="266"/>
      <c r="G12" s="258">
        <v>2</v>
      </c>
      <c r="H12" s="259">
        <f aca="true" t="shared" si="1" ref="H12:H20">G12*30</f>
        <v>60</v>
      </c>
      <c r="I12" s="267">
        <f>J12+K12+L12</f>
        <v>30</v>
      </c>
      <c r="J12" s="268"/>
      <c r="K12" s="268"/>
      <c r="L12" s="268">
        <v>30</v>
      </c>
      <c r="M12" s="269">
        <f aca="true" t="shared" si="2" ref="M12:M20">H12-I12</f>
        <v>30</v>
      </c>
      <c r="N12" s="46">
        <v>2</v>
      </c>
      <c r="O12" s="270"/>
      <c r="P12" s="271"/>
      <c r="Q12" s="50"/>
      <c r="R12" s="270"/>
      <c r="S12" s="271"/>
      <c r="T12" s="50"/>
      <c r="U12" s="270"/>
      <c r="V12" s="271"/>
      <c r="W12" s="50"/>
      <c r="X12" s="272"/>
      <c r="Y12" s="211"/>
      <c r="AB12" s="788" t="b">
        <f aca="true" t="shared" si="3" ref="AB12:AF75">ISBLANK(N12)</f>
        <v>0</v>
      </c>
      <c r="AC12" s="788" t="b">
        <f t="shared" si="0"/>
        <v>1</v>
      </c>
      <c r="AD12" s="788" t="b">
        <f t="shared" si="0"/>
        <v>1</v>
      </c>
      <c r="AE12" s="788" t="b">
        <f t="shared" si="0"/>
        <v>1</v>
      </c>
      <c r="AF12" s="788" t="b">
        <f t="shared" si="0"/>
        <v>1</v>
      </c>
      <c r="AG12" s="788" t="b">
        <f t="shared" si="0"/>
        <v>1</v>
      </c>
      <c r="AH12" s="788" t="b">
        <f t="shared" si="0"/>
        <v>1</v>
      </c>
      <c r="AI12" s="788" t="b">
        <f t="shared" si="0"/>
        <v>1</v>
      </c>
      <c r="AJ12" s="788" t="b">
        <f t="shared" si="0"/>
        <v>1</v>
      </c>
      <c r="AK12" s="788" t="b">
        <f t="shared" si="0"/>
        <v>1</v>
      </c>
      <c r="AL12" s="788" t="b">
        <f t="shared" si="0"/>
        <v>1</v>
      </c>
      <c r="AM12" s="788" t="b">
        <f t="shared" si="0"/>
        <v>1</v>
      </c>
    </row>
    <row r="13" spans="1:39" s="57" customFormat="1" ht="15" customHeight="1">
      <c r="A13" s="244" t="s">
        <v>93</v>
      </c>
      <c r="B13" s="250" t="s">
        <v>116</v>
      </c>
      <c r="C13" s="60"/>
      <c r="D13" s="273"/>
      <c r="E13" s="274"/>
      <c r="F13" s="275"/>
      <c r="G13" s="276">
        <v>1.5</v>
      </c>
      <c r="H13" s="59">
        <f t="shared" si="1"/>
        <v>45</v>
      </c>
      <c r="I13" s="60">
        <f>J13+K13+L13</f>
        <v>18</v>
      </c>
      <c r="J13" s="61"/>
      <c r="K13" s="61"/>
      <c r="L13" s="61">
        <v>18</v>
      </c>
      <c r="M13" s="107">
        <f t="shared" si="2"/>
        <v>27</v>
      </c>
      <c r="N13" s="104"/>
      <c r="O13" s="178">
        <v>2</v>
      </c>
      <c r="P13" s="107"/>
      <c r="Q13" s="60"/>
      <c r="R13" s="178"/>
      <c r="S13" s="107"/>
      <c r="T13" s="60"/>
      <c r="U13" s="178"/>
      <c r="V13" s="107"/>
      <c r="W13" s="60"/>
      <c r="X13" s="364"/>
      <c r="Y13" s="211"/>
      <c r="AB13" s="788" t="b">
        <f t="shared" si="3"/>
        <v>1</v>
      </c>
      <c r="AC13" s="788" t="b">
        <f t="shared" si="0"/>
        <v>0</v>
      </c>
      <c r="AD13" s="788" t="b">
        <f t="shared" si="0"/>
        <v>1</v>
      </c>
      <c r="AE13" s="788" t="b">
        <f t="shared" si="0"/>
        <v>1</v>
      </c>
      <c r="AF13" s="788" t="b">
        <f t="shared" si="0"/>
        <v>1</v>
      </c>
      <c r="AG13" s="788" t="b">
        <f t="shared" si="0"/>
        <v>1</v>
      </c>
      <c r="AH13" s="788" t="b">
        <f t="shared" si="0"/>
        <v>1</v>
      </c>
      <c r="AI13" s="788" t="b">
        <f t="shared" si="0"/>
        <v>1</v>
      </c>
      <c r="AJ13" s="788" t="b">
        <f t="shared" si="0"/>
        <v>1</v>
      </c>
      <c r="AK13" s="788" t="b">
        <f t="shared" si="0"/>
        <v>1</v>
      </c>
      <c r="AL13" s="788" t="b">
        <f t="shared" si="0"/>
        <v>1</v>
      </c>
      <c r="AM13" s="788" t="b">
        <f t="shared" si="0"/>
        <v>1</v>
      </c>
    </row>
    <row r="14" spans="1:39" s="57" customFormat="1" ht="15.75" customHeight="1">
      <c r="A14" s="244" t="s">
        <v>94</v>
      </c>
      <c r="B14" s="250" t="s">
        <v>116</v>
      </c>
      <c r="C14" s="60" t="s">
        <v>63</v>
      </c>
      <c r="D14" s="273"/>
      <c r="E14" s="274"/>
      <c r="F14" s="275"/>
      <c r="G14" s="276">
        <v>1.5</v>
      </c>
      <c r="H14" s="59">
        <f t="shared" si="1"/>
        <v>45</v>
      </c>
      <c r="I14" s="60">
        <f>J14+K14+L14</f>
        <v>18</v>
      </c>
      <c r="J14" s="61"/>
      <c r="K14" s="61"/>
      <c r="L14" s="61">
        <v>18</v>
      </c>
      <c r="M14" s="107">
        <f t="shared" si="2"/>
        <v>27</v>
      </c>
      <c r="N14" s="104"/>
      <c r="O14" s="178"/>
      <c r="P14" s="107">
        <v>2</v>
      </c>
      <c r="Q14" s="60"/>
      <c r="R14" s="178"/>
      <c r="S14" s="107"/>
      <c r="T14" s="60"/>
      <c r="U14" s="178"/>
      <c r="V14" s="107"/>
      <c r="W14" s="60"/>
      <c r="X14" s="364"/>
      <c r="Y14" s="211"/>
      <c r="AB14" s="788" t="b">
        <f t="shared" si="3"/>
        <v>1</v>
      </c>
      <c r="AC14" s="788" t="b">
        <f t="shared" si="0"/>
        <v>1</v>
      </c>
      <c r="AD14" s="788" t="b">
        <f t="shared" si="0"/>
        <v>0</v>
      </c>
      <c r="AE14" s="788" t="b">
        <f t="shared" si="0"/>
        <v>1</v>
      </c>
      <c r="AF14" s="788" t="b">
        <f t="shared" si="0"/>
        <v>1</v>
      </c>
      <c r="AG14" s="788" t="b">
        <f t="shared" si="0"/>
        <v>1</v>
      </c>
      <c r="AH14" s="788" t="b">
        <f t="shared" si="0"/>
        <v>1</v>
      </c>
      <c r="AI14" s="788" t="b">
        <f t="shared" si="0"/>
        <v>1</v>
      </c>
      <c r="AJ14" s="788" t="b">
        <f t="shared" si="0"/>
        <v>1</v>
      </c>
      <c r="AK14" s="788" t="b">
        <f t="shared" si="0"/>
        <v>1</v>
      </c>
      <c r="AL14" s="788" t="b">
        <f t="shared" si="0"/>
        <v>1</v>
      </c>
      <c r="AM14" s="788" t="b">
        <f t="shared" si="0"/>
        <v>1</v>
      </c>
    </row>
    <row r="15" spans="1:39" s="807" customFormat="1" ht="18" customHeight="1">
      <c r="A15" s="809" t="s">
        <v>96</v>
      </c>
      <c r="B15" s="810" t="s">
        <v>116</v>
      </c>
      <c r="C15" s="811"/>
      <c r="D15" s="812"/>
      <c r="E15" s="813"/>
      <c r="F15" s="814"/>
      <c r="G15" s="815">
        <v>1.5</v>
      </c>
      <c r="H15" s="816">
        <f t="shared" si="1"/>
        <v>45</v>
      </c>
      <c r="I15" s="811">
        <v>18</v>
      </c>
      <c r="J15" s="812"/>
      <c r="K15" s="812"/>
      <c r="L15" s="812">
        <v>18</v>
      </c>
      <c r="M15" s="817">
        <f t="shared" si="2"/>
        <v>27</v>
      </c>
      <c r="N15" s="818"/>
      <c r="O15" s="819"/>
      <c r="P15" s="820"/>
      <c r="Q15" s="811"/>
      <c r="R15" s="819"/>
      <c r="S15" s="817"/>
      <c r="T15" s="811"/>
      <c r="U15" s="819"/>
      <c r="V15" s="817"/>
      <c r="W15" s="811"/>
      <c r="X15" s="813">
        <v>2</v>
      </c>
      <c r="Y15" s="821"/>
      <c r="AB15" s="808" t="b">
        <f aca="true" t="shared" si="4" ref="AB15:AM15">ISBLANK(N15)</f>
        <v>1</v>
      </c>
      <c r="AC15" s="808" t="b">
        <f t="shared" si="4"/>
        <v>1</v>
      </c>
      <c r="AD15" s="808" t="b">
        <f t="shared" si="4"/>
        <v>1</v>
      </c>
      <c r="AE15" s="808" t="b">
        <f t="shared" si="4"/>
        <v>1</v>
      </c>
      <c r="AF15" s="808" t="b">
        <f t="shared" si="4"/>
        <v>1</v>
      </c>
      <c r="AG15" s="808" t="b">
        <f t="shared" si="4"/>
        <v>1</v>
      </c>
      <c r="AH15" s="808" t="b">
        <f t="shared" si="4"/>
        <v>1</v>
      </c>
      <c r="AI15" s="808" t="b">
        <f t="shared" si="4"/>
        <v>1</v>
      </c>
      <c r="AJ15" s="808" t="b">
        <f t="shared" si="4"/>
        <v>1</v>
      </c>
      <c r="AK15" s="808" t="b">
        <f t="shared" si="4"/>
        <v>1</v>
      </c>
      <c r="AL15" s="808" t="b">
        <f t="shared" si="4"/>
        <v>0</v>
      </c>
      <c r="AM15" s="808" t="b">
        <f t="shared" si="4"/>
        <v>1</v>
      </c>
    </row>
    <row r="16" spans="1:39" s="57" customFormat="1" ht="18" customHeight="1">
      <c r="A16" s="244" t="s">
        <v>96</v>
      </c>
      <c r="B16" s="250" t="s">
        <v>116</v>
      </c>
      <c r="C16" s="60"/>
      <c r="D16" s="61" t="s">
        <v>84</v>
      </c>
      <c r="E16" s="200"/>
      <c r="F16" s="277"/>
      <c r="G16" s="276">
        <v>1.5</v>
      </c>
      <c r="H16" s="59">
        <f t="shared" si="1"/>
        <v>45</v>
      </c>
      <c r="I16" s="60">
        <f>J16+K16+L16</f>
        <v>16</v>
      </c>
      <c r="J16" s="61"/>
      <c r="K16" s="61"/>
      <c r="L16" s="61">
        <v>16</v>
      </c>
      <c r="M16" s="107">
        <f t="shared" si="2"/>
        <v>29</v>
      </c>
      <c r="N16" s="104"/>
      <c r="O16" s="178"/>
      <c r="P16" s="275"/>
      <c r="Q16" s="60"/>
      <c r="R16" s="178"/>
      <c r="S16" s="107"/>
      <c r="T16" s="60"/>
      <c r="U16" s="178"/>
      <c r="V16" s="107"/>
      <c r="W16" s="60"/>
      <c r="X16" s="200"/>
      <c r="Y16" s="211">
        <v>2</v>
      </c>
      <c r="AB16" s="788" t="b">
        <f t="shared" si="3"/>
        <v>1</v>
      </c>
      <c r="AC16" s="788" t="b">
        <f t="shared" si="0"/>
        <v>1</v>
      </c>
      <c r="AD16" s="788" t="b">
        <f t="shared" si="0"/>
        <v>1</v>
      </c>
      <c r="AE16" s="788" t="b">
        <f t="shared" si="0"/>
        <v>1</v>
      </c>
      <c r="AF16" s="788" t="b">
        <f t="shared" si="0"/>
        <v>1</v>
      </c>
      <c r="AG16" s="788" t="b">
        <f t="shared" si="0"/>
        <v>1</v>
      </c>
      <c r="AH16" s="788" t="b">
        <f t="shared" si="0"/>
        <v>1</v>
      </c>
      <c r="AI16" s="788" t="b">
        <f t="shared" si="0"/>
        <v>1</v>
      </c>
      <c r="AJ16" s="788" t="b">
        <f t="shared" si="0"/>
        <v>1</v>
      </c>
      <c r="AK16" s="788" t="b">
        <f t="shared" si="0"/>
        <v>1</v>
      </c>
      <c r="AL16" s="788" t="b">
        <f t="shared" si="0"/>
        <v>1</v>
      </c>
      <c r="AM16" s="788" t="b">
        <f t="shared" si="0"/>
        <v>0</v>
      </c>
    </row>
    <row r="17" spans="1:39" s="132" customFormat="1" ht="15.75">
      <c r="A17" s="244" t="s">
        <v>97</v>
      </c>
      <c r="B17" s="250" t="s">
        <v>117</v>
      </c>
      <c r="C17" s="60">
        <v>1</v>
      </c>
      <c r="D17" s="61"/>
      <c r="E17" s="200"/>
      <c r="F17" s="277"/>
      <c r="G17" s="757">
        <v>4</v>
      </c>
      <c r="H17" s="69">
        <f t="shared" si="1"/>
        <v>120</v>
      </c>
      <c r="I17" s="58">
        <f>J17+K17+L17</f>
        <v>45</v>
      </c>
      <c r="J17" s="130">
        <v>30</v>
      </c>
      <c r="K17" s="61"/>
      <c r="L17" s="130">
        <v>15</v>
      </c>
      <c r="M17" s="72">
        <f t="shared" si="2"/>
        <v>75</v>
      </c>
      <c r="N17" s="104">
        <v>3</v>
      </c>
      <c r="O17" s="178"/>
      <c r="P17" s="109"/>
      <c r="Q17" s="60"/>
      <c r="R17" s="178"/>
      <c r="S17" s="107"/>
      <c r="T17" s="60"/>
      <c r="U17" s="178"/>
      <c r="V17" s="107"/>
      <c r="W17" s="60"/>
      <c r="X17" s="200"/>
      <c r="Y17" s="211"/>
      <c r="AB17" s="788" t="b">
        <f t="shared" si="3"/>
        <v>0</v>
      </c>
      <c r="AC17" s="788" t="b">
        <f t="shared" si="0"/>
        <v>1</v>
      </c>
      <c r="AD17" s="788" t="b">
        <f t="shared" si="0"/>
        <v>1</v>
      </c>
      <c r="AE17" s="788" t="b">
        <f t="shared" si="0"/>
        <v>1</v>
      </c>
      <c r="AF17" s="788" t="b">
        <f t="shared" si="0"/>
        <v>1</v>
      </c>
      <c r="AG17" s="788" t="b">
        <f t="shared" si="0"/>
        <v>1</v>
      </c>
      <c r="AH17" s="788" t="b">
        <f t="shared" si="0"/>
        <v>1</v>
      </c>
      <c r="AI17" s="788" t="b">
        <f t="shared" si="0"/>
        <v>1</v>
      </c>
      <c r="AJ17" s="788" t="b">
        <f t="shared" si="0"/>
        <v>1</v>
      </c>
      <c r="AK17" s="788" t="b">
        <f t="shared" si="0"/>
        <v>1</v>
      </c>
      <c r="AL17" s="788" t="b">
        <f t="shared" si="0"/>
        <v>1</v>
      </c>
      <c r="AM17" s="788" t="b">
        <f t="shared" si="0"/>
        <v>1</v>
      </c>
    </row>
    <row r="18" spans="1:39" s="57" customFormat="1" ht="15.75">
      <c r="A18" s="244" t="s">
        <v>98</v>
      </c>
      <c r="B18" s="251" t="s">
        <v>118</v>
      </c>
      <c r="C18" s="278"/>
      <c r="D18" s="61" t="s">
        <v>65</v>
      </c>
      <c r="E18" s="200"/>
      <c r="F18" s="107"/>
      <c r="G18" s="758">
        <v>3</v>
      </c>
      <c r="H18" s="69">
        <f t="shared" si="1"/>
        <v>90</v>
      </c>
      <c r="I18" s="58">
        <f>J18+K18+L18</f>
        <v>30</v>
      </c>
      <c r="J18" s="130">
        <v>20</v>
      </c>
      <c r="K18" s="61"/>
      <c r="L18" s="130">
        <v>10</v>
      </c>
      <c r="M18" s="72">
        <f t="shared" si="2"/>
        <v>60</v>
      </c>
      <c r="N18" s="104"/>
      <c r="O18" s="178"/>
      <c r="P18" s="107"/>
      <c r="Q18" s="60"/>
      <c r="R18" s="178"/>
      <c r="S18" s="107">
        <v>3</v>
      </c>
      <c r="T18" s="60"/>
      <c r="U18" s="178"/>
      <c r="V18" s="107"/>
      <c r="W18" s="60"/>
      <c r="X18" s="200"/>
      <c r="Y18" s="211"/>
      <c r="AB18" s="788" t="b">
        <f t="shared" si="3"/>
        <v>1</v>
      </c>
      <c r="AC18" s="788" t="b">
        <f t="shared" si="0"/>
        <v>1</v>
      </c>
      <c r="AD18" s="788" t="b">
        <f t="shared" si="0"/>
        <v>1</v>
      </c>
      <c r="AE18" s="788" t="b">
        <f t="shared" si="0"/>
        <v>1</v>
      </c>
      <c r="AF18" s="788" t="b">
        <f t="shared" si="0"/>
        <v>1</v>
      </c>
      <c r="AG18" s="788" t="b">
        <f t="shared" si="0"/>
        <v>0</v>
      </c>
      <c r="AH18" s="788" t="b">
        <f t="shared" si="0"/>
        <v>1</v>
      </c>
      <c r="AI18" s="788" t="b">
        <f t="shared" si="0"/>
        <v>1</v>
      </c>
      <c r="AJ18" s="788" t="b">
        <f t="shared" si="0"/>
        <v>1</v>
      </c>
      <c r="AK18" s="788" t="b">
        <f t="shared" si="0"/>
        <v>1</v>
      </c>
      <c r="AL18" s="788" t="b">
        <f t="shared" si="0"/>
        <v>1</v>
      </c>
      <c r="AM18" s="788" t="b">
        <f t="shared" si="0"/>
        <v>1</v>
      </c>
    </row>
    <row r="19" spans="1:39" s="57" customFormat="1" ht="31.5" customHeight="1">
      <c r="A19" s="245" t="s">
        <v>99</v>
      </c>
      <c r="B19" s="251" t="s">
        <v>119</v>
      </c>
      <c r="C19" s="278">
        <v>3</v>
      </c>
      <c r="D19" s="61"/>
      <c r="E19" s="61"/>
      <c r="F19" s="107"/>
      <c r="G19" s="73">
        <v>3</v>
      </c>
      <c r="H19" s="69">
        <f t="shared" si="1"/>
        <v>90</v>
      </c>
      <c r="I19" s="58">
        <f>J19+K19+L19</f>
        <v>30</v>
      </c>
      <c r="J19" s="61"/>
      <c r="K19" s="61"/>
      <c r="L19" s="130">
        <v>30</v>
      </c>
      <c r="M19" s="72">
        <f t="shared" si="2"/>
        <v>60</v>
      </c>
      <c r="N19" s="104"/>
      <c r="O19" s="178"/>
      <c r="P19" s="107"/>
      <c r="Q19" s="60">
        <v>2</v>
      </c>
      <c r="R19" s="178"/>
      <c r="S19" s="107"/>
      <c r="T19" s="60"/>
      <c r="U19" s="178"/>
      <c r="V19" s="107"/>
      <c r="W19" s="60"/>
      <c r="X19" s="200"/>
      <c r="Y19" s="211"/>
      <c r="AB19" s="788" t="b">
        <f t="shared" si="3"/>
        <v>1</v>
      </c>
      <c r="AC19" s="788" t="b">
        <f t="shared" si="0"/>
        <v>1</v>
      </c>
      <c r="AD19" s="788" t="b">
        <f t="shared" si="0"/>
        <v>1</v>
      </c>
      <c r="AE19" s="788" t="b">
        <f t="shared" si="0"/>
        <v>0</v>
      </c>
      <c r="AF19" s="788" t="b">
        <f t="shared" si="0"/>
        <v>1</v>
      </c>
      <c r="AG19" s="788" t="b">
        <f t="shared" si="0"/>
        <v>1</v>
      </c>
      <c r="AH19" s="788" t="b">
        <f t="shared" si="0"/>
        <v>1</v>
      </c>
      <c r="AI19" s="788" t="b">
        <f t="shared" si="0"/>
        <v>1</v>
      </c>
      <c r="AJ19" s="788" t="b">
        <f t="shared" si="0"/>
        <v>1</v>
      </c>
      <c r="AK19" s="788" t="b">
        <f t="shared" si="0"/>
        <v>1</v>
      </c>
      <c r="AL19" s="788" t="b">
        <f t="shared" si="0"/>
        <v>1</v>
      </c>
      <c r="AM19" s="788" t="b">
        <f t="shared" si="0"/>
        <v>1</v>
      </c>
    </row>
    <row r="20" spans="1:39" s="57" customFormat="1" ht="15.75">
      <c r="A20" s="245" t="s">
        <v>100</v>
      </c>
      <c r="B20" s="251" t="s">
        <v>120</v>
      </c>
      <c r="C20" s="278">
        <v>3</v>
      </c>
      <c r="D20" s="61"/>
      <c r="E20" s="61"/>
      <c r="F20" s="107"/>
      <c r="G20" s="759">
        <v>4</v>
      </c>
      <c r="H20" s="69">
        <f t="shared" si="1"/>
        <v>120</v>
      </c>
      <c r="I20" s="58">
        <f>J20+K20+L20</f>
        <v>45</v>
      </c>
      <c r="J20" s="130">
        <v>30</v>
      </c>
      <c r="K20" s="61"/>
      <c r="L20" s="130">
        <v>15</v>
      </c>
      <c r="M20" s="72">
        <f t="shared" si="2"/>
        <v>75</v>
      </c>
      <c r="N20" s="104"/>
      <c r="O20" s="178"/>
      <c r="P20" s="107"/>
      <c r="Q20" s="60">
        <v>3</v>
      </c>
      <c r="R20" s="178"/>
      <c r="S20" s="107"/>
      <c r="T20" s="60"/>
      <c r="U20" s="178"/>
      <c r="V20" s="107"/>
      <c r="W20" s="60"/>
      <c r="X20" s="200"/>
      <c r="Y20" s="211"/>
      <c r="AB20" s="788" t="b">
        <f t="shared" si="3"/>
        <v>1</v>
      </c>
      <c r="AC20" s="788" t="b">
        <f t="shared" si="0"/>
        <v>1</v>
      </c>
      <c r="AD20" s="788" t="b">
        <f t="shared" si="0"/>
        <v>1</v>
      </c>
      <c r="AE20" s="788" t="b">
        <f t="shared" si="0"/>
        <v>0</v>
      </c>
      <c r="AF20" s="788" t="b">
        <f t="shared" si="0"/>
        <v>1</v>
      </c>
      <c r="AG20" s="788" t="b">
        <f t="shared" si="0"/>
        <v>1</v>
      </c>
      <c r="AH20" s="788" t="b">
        <f t="shared" si="0"/>
        <v>1</v>
      </c>
      <c r="AI20" s="788" t="b">
        <f t="shared" si="0"/>
        <v>1</v>
      </c>
      <c r="AJ20" s="788" t="b">
        <f t="shared" si="0"/>
        <v>1</v>
      </c>
      <c r="AK20" s="788" t="b">
        <f t="shared" si="0"/>
        <v>1</v>
      </c>
      <c r="AL20" s="788" t="b">
        <f t="shared" si="0"/>
        <v>1</v>
      </c>
      <c r="AM20" s="788" t="b">
        <f t="shared" si="0"/>
        <v>1</v>
      </c>
    </row>
    <row r="21" spans="1:39" s="57" customFormat="1" ht="15.75" hidden="1">
      <c r="A21" s="245" t="s">
        <v>101</v>
      </c>
      <c r="B21" s="251" t="s">
        <v>121</v>
      </c>
      <c r="C21" s="278"/>
      <c r="D21" s="61"/>
      <c r="E21" s="61"/>
      <c r="F21" s="107"/>
      <c r="G21" s="73">
        <f>G22+G23+G24+G25+G26+G27+G28</f>
        <v>0</v>
      </c>
      <c r="H21" s="69">
        <f>H22+H23+H24+H25+H26+H27+H28</f>
        <v>0</v>
      </c>
      <c r="I21" s="58">
        <f>I22+I23+I24+I25+I26+I27+I28</f>
        <v>0</v>
      </c>
      <c r="J21" s="130">
        <f>J22+J23+J24+J25+J26+J27+J28</f>
        <v>0</v>
      </c>
      <c r="K21" s="61"/>
      <c r="L21" s="130">
        <f>L22+L23+L24+L25+L26+L27+L28</f>
        <v>0</v>
      </c>
      <c r="M21" s="72">
        <f>M22+M23+M24+M25+M26+M27+M28</f>
        <v>0</v>
      </c>
      <c r="N21" s="104"/>
      <c r="O21" s="178"/>
      <c r="P21" s="107"/>
      <c r="Q21" s="60"/>
      <c r="R21" s="178"/>
      <c r="S21" s="107"/>
      <c r="T21" s="60"/>
      <c r="U21" s="178"/>
      <c r="V21" s="107"/>
      <c r="W21" s="60"/>
      <c r="X21" s="200"/>
      <c r="Y21" s="211"/>
      <c r="AB21" s="788" t="b">
        <f t="shared" si="3"/>
        <v>1</v>
      </c>
      <c r="AC21" s="788" t="b">
        <f t="shared" si="0"/>
        <v>1</v>
      </c>
      <c r="AD21" s="788" t="b">
        <f t="shared" si="0"/>
        <v>1</v>
      </c>
      <c r="AE21" s="788" t="b">
        <f t="shared" si="0"/>
        <v>1</v>
      </c>
      <c r="AF21" s="788" t="b">
        <f t="shared" si="0"/>
        <v>1</v>
      </c>
      <c r="AG21" s="788" t="b">
        <f t="shared" si="0"/>
        <v>1</v>
      </c>
      <c r="AH21" s="788" t="b">
        <f t="shared" si="0"/>
        <v>1</v>
      </c>
      <c r="AI21" s="788" t="b">
        <f t="shared" si="0"/>
        <v>1</v>
      </c>
      <c r="AJ21" s="788" t="b">
        <f t="shared" si="0"/>
        <v>1</v>
      </c>
      <c r="AK21" s="788" t="b">
        <f t="shared" si="0"/>
        <v>1</v>
      </c>
      <c r="AL21" s="788" t="b">
        <f t="shared" si="0"/>
        <v>1</v>
      </c>
      <c r="AM21" s="788" t="b">
        <f t="shared" si="0"/>
        <v>1</v>
      </c>
    </row>
    <row r="22" spans="1:39" s="57" customFormat="1" ht="15.75" hidden="1">
      <c r="A22" s="744" t="s">
        <v>102</v>
      </c>
      <c r="B22" s="745" t="s">
        <v>121</v>
      </c>
      <c r="C22" s="746"/>
      <c r="D22" s="747" t="s">
        <v>551</v>
      </c>
      <c r="E22" s="747"/>
      <c r="F22" s="748"/>
      <c r="G22" s="749"/>
      <c r="H22" s="750"/>
      <c r="I22" s="751"/>
      <c r="J22" s="752"/>
      <c r="K22" s="752"/>
      <c r="L22" s="752"/>
      <c r="M22" s="753"/>
      <c r="N22" s="754" t="s">
        <v>281</v>
      </c>
      <c r="O22" s="755"/>
      <c r="P22" s="748"/>
      <c r="Q22" s="754"/>
      <c r="R22" s="755"/>
      <c r="S22" s="748"/>
      <c r="T22" s="285"/>
      <c r="U22" s="284"/>
      <c r="V22" s="281"/>
      <c r="W22" s="285"/>
      <c r="X22" s="286"/>
      <c r="Y22" s="211"/>
      <c r="AB22" s="788" t="b">
        <f t="shared" si="3"/>
        <v>0</v>
      </c>
      <c r="AC22" s="788" t="b">
        <f t="shared" si="0"/>
        <v>1</v>
      </c>
      <c r="AD22" s="788" t="b">
        <f t="shared" si="0"/>
        <v>1</v>
      </c>
      <c r="AE22" s="788" t="b">
        <f t="shared" si="0"/>
        <v>1</v>
      </c>
      <c r="AF22" s="788" t="b">
        <f t="shared" si="0"/>
        <v>1</v>
      </c>
      <c r="AG22" s="788" t="b">
        <f t="shared" si="0"/>
        <v>1</v>
      </c>
      <c r="AH22" s="788" t="b">
        <f t="shared" si="0"/>
        <v>1</v>
      </c>
      <c r="AI22" s="788" t="b">
        <f t="shared" si="0"/>
        <v>1</v>
      </c>
      <c r="AJ22" s="788" t="b">
        <f t="shared" si="0"/>
        <v>1</v>
      </c>
      <c r="AK22" s="788" t="b">
        <f t="shared" si="0"/>
        <v>1</v>
      </c>
      <c r="AL22" s="788" t="b">
        <f t="shared" si="0"/>
        <v>1</v>
      </c>
      <c r="AM22" s="788" t="b">
        <f t="shared" si="0"/>
        <v>1</v>
      </c>
    </row>
    <row r="23" spans="1:39" s="57" customFormat="1" ht="15.75" hidden="1">
      <c r="A23" s="744" t="s">
        <v>103</v>
      </c>
      <c r="B23" s="745" t="s">
        <v>121</v>
      </c>
      <c r="C23" s="746"/>
      <c r="D23" s="747"/>
      <c r="E23" s="747"/>
      <c r="F23" s="748"/>
      <c r="G23" s="749"/>
      <c r="H23" s="750"/>
      <c r="I23" s="754"/>
      <c r="J23" s="747"/>
      <c r="K23" s="747"/>
      <c r="L23" s="747"/>
      <c r="M23" s="748"/>
      <c r="N23" s="756"/>
      <c r="O23" s="754" t="s">
        <v>281</v>
      </c>
      <c r="P23" s="748"/>
      <c r="Q23" s="754"/>
      <c r="R23" s="755"/>
      <c r="S23" s="748"/>
      <c r="T23" s="285"/>
      <c r="U23" s="284"/>
      <c r="V23" s="281"/>
      <c r="W23" s="285"/>
      <c r="X23" s="286"/>
      <c r="Y23" s="235"/>
      <c r="AB23" s="788" t="b">
        <f t="shared" si="3"/>
        <v>1</v>
      </c>
      <c r="AC23" s="788" t="b">
        <f t="shared" si="0"/>
        <v>0</v>
      </c>
      <c r="AD23" s="788" t="b">
        <f t="shared" si="0"/>
        <v>1</v>
      </c>
      <c r="AE23" s="788" t="b">
        <f t="shared" si="0"/>
        <v>1</v>
      </c>
      <c r="AF23" s="788" t="b">
        <f t="shared" si="0"/>
        <v>1</v>
      </c>
      <c r="AG23" s="788" t="b">
        <f t="shared" si="0"/>
        <v>1</v>
      </c>
      <c r="AH23" s="788" t="b">
        <f t="shared" si="0"/>
        <v>1</v>
      </c>
      <c r="AI23" s="788" t="b">
        <f t="shared" si="0"/>
        <v>1</v>
      </c>
      <c r="AJ23" s="788" t="b">
        <f t="shared" si="0"/>
        <v>1</v>
      </c>
      <c r="AK23" s="788" t="b">
        <f t="shared" si="0"/>
        <v>1</v>
      </c>
      <c r="AL23" s="788" t="b">
        <f t="shared" si="0"/>
        <v>1</v>
      </c>
      <c r="AM23" s="788" t="b">
        <f t="shared" si="0"/>
        <v>1</v>
      </c>
    </row>
    <row r="24" spans="1:39" s="57" customFormat="1" ht="15.75" hidden="1">
      <c r="A24" s="744" t="s">
        <v>104</v>
      </c>
      <c r="B24" s="745" t="s">
        <v>121</v>
      </c>
      <c r="C24" s="746"/>
      <c r="D24" s="747" t="s">
        <v>552</v>
      </c>
      <c r="E24" s="747"/>
      <c r="F24" s="748"/>
      <c r="G24" s="749"/>
      <c r="H24" s="750"/>
      <c r="I24" s="754"/>
      <c r="J24" s="747"/>
      <c r="K24" s="747"/>
      <c r="L24" s="747"/>
      <c r="M24" s="748"/>
      <c r="N24" s="756"/>
      <c r="O24" s="755"/>
      <c r="P24" s="754" t="s">
        <v>281</v>
      </c>
      <c r="Q24" s="754"/>
      <c r="R24" s="755"/>
      <c r="S24" s="748"/>
      <c r="T24" s="285"/>
      <c r="U24" s="284"/>
      <c r="V24" s="281"/>
      <c r="W24" s="285"/>
      <c r="X24" s="286"/>
      <c r="Y24" s="235"/>
      <c r="AB24" s="788" t="b">
        <f t="shared" si="3"/>
        <v>1</v>
      </c>
      <c r="AC24" s="788" t="b">
        <f t="shared" si="0"/>
        <v>1</v>
      </c>
      <c r="AD24" s="788" t="b">
        <f t="shared" si="0"/>
        <v>0</v>
      </c>
      <c r="AE24" s="788" t="b">
        <f t="shared" si="0"/>
        <v>1</v>
      </c>
      <c r="AF24" s="788" t="b">
        <f t="shared" si="0"/>
        <v>1</v>
      </c>
      <c r="AG24" s="788" t="b">
        <f t="shared" si="0"/>
        <v>1</v>
      </c>
      <c r="AH24" s="788" t="b">
        <f t="shared" si="0"/>
        <v>1</v>
      </c>
      <c r="AI24" s="788" t="b">
        <f t="shared" si="0"/>
        <v>1</v>
      </c>
      <c r="AJ24" s="788" t="b">
        <f t="shared" si="0"/>
        <v>1</v>
      </c>
      <c r="AK24" s="788" t="b">
        <f t="shared" si="0"/>
        <v>1</v>
      </c>
      <c r="AL24" s="788" t="b">
        <f t="shared" si="0"/>
        <v>1</v>
      </c>
      <c r="AM24" s="788" t="b">
        <f t="shared" si="0"/>
        <v>1</v>
      </c>
    </row>
    <row r="25" spans="1:39" s="57" customFormat="1" ht="15.75" hidden="1">
      <c r="A25" s="744" t="s">
        <v>105</v>
      </c>
      <c r="B25" s="745" t="s">
        <v>121</v>
      </c>
      <c r="C25" s="746"/>
      <c r="D25" s="747" t="s">
        <v>553</v>
      </c>
      <c r="E25" s="747"/>
      <c r="F25" s="748"/>
      <c r="G25" s="749"/>
      <c r="H25" s="750"/>
      <c r="I25" s="754"/>
      <c r="J25" s="747"/>
      <c r="K25" s="747"/>
      <c r="L25" s="747"/>
      <c r="M25" s="748"/>
      <c r="N25" s="756"/>
      <c r="O25" s="755"/>
      <c r="P25" s="748"/>
      <c r="Q25" s="754" t="s">
        <v>281</v>
      </c>
      <c r="R25" s="755"/>
      <c r="S25" s="748"/>
      <c r="T25" s="285"/>
      <c r="U25" s="284"/>
      <c r="V25" s="281"/>
      <c r="W25" s="285"/>
      <c r="X25" s="286"/>
      <c r="Y25" s="235"/>
      <c r="AB25" s="788" t="b">
        <f t="shared" si="3"/>
        <v>1</v>
      </c>
      <c r="AC25" s="788" t="b">
        <f t="shared" si="0"/>
        <v>1</v>
      </c>
      <c r="AD25" s="788" t="b">
        <f t="shared" si="0"/>
        <v>1</v>
      </c>
      <c r="AE25" s="788" t="b">
        <f t="shared" si="0"/>
        <v>0</v>
      </c>
      <c r="AF25" s="788" t="b">
        <f t="shared" si="0"/>
        <v>1</v>
      </c>
      <c r="AG25" s="788" t="b">
        <f t="shared" si="0"/>
        <v>1</v>
      </c>
      <c r="AH25" s="788" t="b">
        <f t="shared" si="0"/>
        <v>1</v>
      </c>
      <c r="AI25" s="788" t="b">
        <f t="shared" si="0"/>
        <v>1</v>
      </c>
      <c r="AJ25" s="788" t="b">
        <f t="shared" si="0"/>
        <v>1</v>
      </c>
      <c r="AK25" s="788" t="b">
        <f t="shared" si="0"/>
        <v>1</v>
      </c>
      <c r="AL25" s="788" t="b">
        <f t="shared" si="0"/>
        <v>1</v>
      </c>
      <c r="AM25" s="788" t="b">
        <f t="shared" si="0"/>
        <v>1</v>
      </c>
    </row>
    <row r="26" spans="1:39" s="57" customFormat="1" ht="15.75" hidden="1">
      <c r="A26" s="744" t="s">
        <v>106</v>
      </c>
      <c r="B26" s="745" t="s">
        <v>121</v>
      </c>
      <c r="C26" s="746"/>
      <c r="D26" s="747"/>
      <c r="E26" s="747"/>
      <c r="F26" s="748"/>
      <c r="G26" s="749"/>
      <c r="H26" s="750"/>
      <c r="I26" s="754"/>
      <c r="J26" s="747"/>
      <c r="K26" s="747"/>
      <c r="L26" s="747"/>
      <c r="M26" s="748"/>
      <c r="N26" s="756"/>
      <c r="O26" s="755"/>
      <c r="P26" s="748"/>
      <c r="Q26" s="754"/>
      <c r="R26" s="754" t="s">
        <v>281</v>
      </c>
      <c r="S26" s="748"/>
      <c r="T26" s="285"/>
      <c r="U26" s="284"/>
      <c r="V26" s="281"/>
      <c r="W26" s="285"/>
      <c r="X26" s="286"/>
      <c r="Y26" s="235"/>
      <c r="AB26" s="788" t="b">
        <f t="shared" si="3"/>
        <v>1</v>
      </c>
      <c r="AC26" s="788" t="b">
        <f t="shared" si="0"/>
        <v>1</v>
      </c>
      <c r="AD26" s="788" t="b">
        <f t="shared" si="0"/>
        <v>1</v>
      </c>
      <c r="AE26" s="788" t="b">
        <f t="shared" si="0"/>
        <v>1</v>
      </c>
      <c r="AF26" s="788" t="b">
        <f t="shared" si="0"/>
        <v>0</v>
      </c>
      <c r="AG26" s="788" t="b">
        <f t="shared" si="0"/>
        <v>1</v>
      </c>
      <c r="AH26" s="788" t="b">
        <f t="shared" si="0"/>
        <v>1</v>
      </c>
      <c r="AI26" s="788" t="b">
        <f t="shared" si="0"/>
        <v>1</v>
      </c>
      <c r="AJ26" s="788" t="b">
        <f t="shared" si="0"/>
        <v>1</v>
      </c>
      <c r="AK26" s="788" t="b">
        <f t="shared" si="0"/>
        <v>1</v>
      </c>
      <c r="AL26" s="788" t="b">
        <f t="shared" si="0"/>
        <v>1</v>
      </c>
      <c r="AM26" s="788" t="b">
        <f t="shared" si="0"/>
        <v>1</v>
      </c>
    </row>
    <row r="27" spans="1:39" s="57" customFormat="1" ht="15.75" hidden="1">
      <c r="A27" s="744" t="s">
        <v>107</v>
      </c>
      <c r="B27" s="745" t="s">
        <v>121</v>
      </c>
      <c r="C27" s="746"/>
      <c r="D27" s="747" t="s">
        <v>554</v>
      </c>
      <c r="E27" s="747"/>
      <c r="F27" s="748"/>
      <c r="G27" s="749"/>
      <c r="H27" s="750"/>
      <c r="I27" s="754"/>
      <c r="J27" s="747"/>
      <c r="K27" s="747"/>
      <c r="L27" s="747"/>
      <c r="M27" s="748"/>
      <c r="N27" s="756"/>
      <c r="O27" s="755"/>
      <c r="P27" s="748"/>
      <c r="Q27" s="754"/>
      <c r="R27" s="755"/>
      <c r="S27" s="754" t="s">
        <v>281</v>
      </c>
      <c r="T27" s="285"/>
      <c r="U27" s="284"/>
      <c r="V27" s="281"/>
      <c r="W27" s="285"/>
      <c r="X27" s="286"/>
      <c r="Y27" s="235"/>
      <c r="AB27" s="788" t="b">
        <f t="shared" si="3"/>
        <v>1</v>
      </c>
      <c r="AC27" s="788" t="b">
        <f t="shared" si="3"/>
        <v>1</v>
      </c>
      <c r="AD27" s="788" t="b">
        <f t="shared" si="3"/>
        <v>1</v>
      </c>
      <c r="AE27" s="788" t="b">
        <f t="shared" si="3"/>
        <v>1</v>
      </c>
      <c r="AF27" s="788" t="b">
        <f t="shared" si="3"/>
        <v>1</v>
      </c>
      <c r="AG27" s="788" t="b">
        <f aca="true" t="shared" si="5" ref="AG27:AL75">ISBLANK(S27)</f>
        <v>0</v>
      </c>
      <c r="AH27" s="788" t="b">
        <f t="shared" si="5"/>
        <v>1</v>
      </c>
      <c r="AI27" s="788" t="b">
        <f t="shared" si="5"/>
        <v>1</v>
      </c>
      <c r="AJ27" s="788" t="b">
        <f t="shared" si="5"/>
        <v>1</v>
      </c>
      <c r="AK27" s="788" t="b">
        <f t="shared" si="5"/>
        <v>1</v>
      </c>
      <c r="AL27" s="788" t="b">
        <f t="shared" si="5"/>
        <v>1</v>
      </c>
      <c r="AM27" s="788" t="b">
        <f aca="true" t="shared" si="6" ref="AM27:AM75">ISBLANK(Y27)</f>
        <v>1</v>
      </c>
    </row>
    <row r="28" spans="1:39" s="57" customFormat="1" ht="94.5">
      <c r="A28" s="245" t="s">
        <v>101</v>
      </c>
      <c r="B28" s="252" t="s">
        <v>121</v>
      </c>
      <c r="C28" s="279"/>
      <c r="D28" s="280" t="s">
        <v>605</v>
      </c>
      <c r="E28" s="280"/>
      <c r="F28" s="281"/>
      <c r="G28" s="74"/>
      <c r="H28" s="282"/>
      <c r="I28" s="285"/>
      <c r="J28" s="280"/>
      <c r="K28" s="280"/>
      <c r="L28" s="280"/>
      <c r="M28" s="281"/>
      <c r="N28" s="285" t="s">
        <v>281</v>
      </c>
      <c r="O28" s="284" t="s">
        <v>281</v>
      </c>
      <c r="P28" s="281" t="s">
        <v>281</v>
      </c>
      <c r="Q28" s="285" t="s">
        <v>281</v>
      </c>
      <c r="R28" s="284" t="s">
        <v>281</v>
      </c>
      <c r="S28" s="281" t="s">
        <v>281</v>
      </c>
      <c r="T28" s="285" t="s">
        <v>281</v>
      </c>
      <c r="U28" s="284" t="s">
        <v>281</v>
      </c>
      <c r="V28" s="281" t="s">
        <v>281</v>
      </c>
      <c r="W28" s="285" t="s">
        <v>281</v>
      </c>
      <c r="X28" s="286" t="s">
        <v>281</v>
      </c>
      <c r="Y28" s="235"/>
      <c r="AB28" s="788" t="b">
        <f t="shared" si="3"/>
        <v>0</v>
      </c>
      <c r="AC28" s="788" t="b">
        <f t="shared" si="3"/>
        <v>0</v>
      </c>
      <c r="AD28" s="788" t="b">
        <f t="shared" si="3"/>
        <v>0</v>
      </c>
      <c r="AE28" s="788" t="b">
        <f t="shared" si="3"/>
        <v>0</v>
      </c>
      <c r="AF28" s="788" t="b">
        <f t="shared" si="3"/>
        <v>0</v>
      </c>
      <c r="AG28" s="788" t="b">
        <f t="shared" si="5"/>
        <v>0</v>
      </c>
      <c r="AH28" s="788" t="b">
        <f t="shared" si="5"/>
        <v>0</v>
      </c>
      <c r="AI28" s="788" t="b">
        <f t="shared" si="5"/>
        <v>0</v>
      </c>
      <c r="AJ28" s="788" t="b">
        <f t="shared" si="5"/>
        <v>0</v>
      </c>
      <c r="AK28" s="788" t="b">
        <f t="shared" si="5"/>
        <v>0</v>
      </c>
      <c r="AL28" s="788" t="b">
        <f t="shared" si="5"/>
        <v>0</v>
      </c>
      <c r="AM28" s="788" t="b">
        <f t="shared" si="6"/>
        <v>1</v>
      </c>
    </row>
    <row r="29" spans="1:39" s="57" customFormat="1" ht="31.5">
      <c r="A29" s="245" t="s">
        <v>109</v>
      </c>
      <c r="B29" s="252" t="s">
        <v>122</v>
      </c>
      <c r="C29" s="279">
        <v>5</v>
      </c>
      <c r="D29" s="280"/>
      <c r="E29" s="280"/>
      <c r="F29" s="281"/>
      <c r="G29" s="73">
        <v>4</v>
      </c>
      <c r="H29" s="135">
        <f>G29*30</f>
        <v>120</v>
      </c>
      <c r="I29" s="247">
        <f>J29+K29+L29</f>
        <v>60</v>
      </c>
      <c r="J29" s="133">
        <v>30</v>
      </c>
      <c r="K29" s="133">
        <v>15</v>
      </c>
      <c r="L29" s="133">
        <v>15</v>
      </c>
      <c r="M29" s="134">
        <f>H29-I29</f>
        <v>60</v>
      </c>
      <c r="N29" s="283"/>
      <c r="O29" s="284"/>
      <c r="P29" s="281"/>
      <c r="Q29" s="285"/>
      <c r="R29" s="284"/>
      <c r="S29" s="281"/>
      <c r="T29" s="285">
        <v>4</v>
      </c>
      <c r="U29" s="284"/>
      <c r="V29" s="281"/>
      <c r="W29" s="285"/>
      <c r="X29" s="286"/>
      <c r="Y29" s="235"/>
      <c r="AB29" s="788" t="b">
        <f t="shared" si="3"/>
        <v>1</v>
      </c>
      <c r="AC29" s="788" t="b">
        <f t="shared" si="3"/>
        <v>1</v>
      </c>
      <c r="AD29" s="788" t="b">
        <f t="shared" si="3"/>
        <v>1</v>
      </c>
      <c r="AE29" s="788" t="b">
        <f t="shared" si="3"/>
        <v>1</v>
      </c>
      <c r="AF29" s="788" t="b">
        <f t="shared" si="3"/>
        <v>1</v>
      </c>
      <c r="AG29" s="788" t="b">
        <f t="shared" si="5"/>
        <v>1</v>
      </c>
      <c r="AH29" s="788" t="b">
        <f t="shared" si="5"/>
        <v>0</v>
      </c>
      <c r="AI29" s="788" t="b">
        <f t="shared" si="5"/>
        <v>1</v>
      </c>
      <c r="AJ29" s="788" t="b">
        <f t="shared" si="5"/>
        <v>1</v>
      </c>
      <c r="AK29" s="788" t="b">
        <f t="shared" si="5"/>
        <v>1</v>
      </c>
      <c r="AL29" s="788" t="b">
        <f t="shared" si="5"/>
        <v>1</v>
      </c>
      <c r="AM29" s="788" t="b">
        <f t="shared" si="6"/>
        <v>1</v>
      </c>
    </row>
    <row r="30" spans="1:39" s="57" customFormat="1" ht="15.75">
      <c r="A30" s="245" t="s">
        <v>110</v>
      </c>
      <c r="B30" s="252" t="s">
        <v>123</v>
      </c>
      <c r="C30" s="279"/>
      <c r="D30" s="280"/>
      <c r="E30" s="280"/>
      <c r="F30" s="281"/>
      <c r="G30" s="73">
        <f>G31+G32+G33+G34</f>
        <v>18</v>
      </c>
      <c r="H30" s="135">
        <f>H31+H32+H33+H34</f>
        <v>540</v>
      </c>
      <c r="I30" s="247">
        <f>I31+I32+I33+I34</f>
        <v>258</v>
      </c>
      <c r="J30" s="133">
        <f>J31+J32+J33+J34</f>
        <v>129</v>
      </c>
      <c r="K30" s="280"/>
      <c r="L30" s="133">
        <f>L31+L32+L33+L34</f>
        <v>129</v>
      </c>
      <c r="M30" s="134">
        <f>M31+M32+M33+M34</f>
        <v>282</v>
      </c>
      <c r="N30" s="283"/>
      <c r="O30" s="284"/>
      <c r="P30" s="281"/>
      <c r="Q30" s="285"/>
      <c r="R30" s="284"/>
      <c r="S30" s="281"/>
      <c r="T30" s="285"/>
      <c r="U30" s="284"/>
      <c r="V30" s="281"/>
      <c r="W30" s="285"/>
      <c r="X30" s="286"/>
      <c r="Y30" s="235"/>
      <c r="AB30" s="788" t="b">
        <f t="shared" si="3"/>
        <v>1</v>
      </c>
      <c r="AC30" s="788" t="b">
        <f t="shared" si="3"/>
        <v>1</v>
      </c>
      <c r="AD30" s="788" t="b">
        <f t="shared" si="3"/>
        <v>1</v>
      </c>
      <c r="AE30" s="788" t="b">
        <f t="shared" si="3"/>
        <v>1</v>
      </c>
      <c r="AF30" s="788" t="b">
        <f t="shared" si="3"/>
        <v>1</v>
      </c>
      <c r="AG30" s="788" t="b">
        <f t="shared" si="5"/>
        <v>1</v>
      </c>
      <c r="AH30" s="788" t="b">
        <f t="shared" si="5"/>
        <v>1</v>
      </c>
      <c r="AI30" s="788" t="b">
        <f t="shared" si="5"/>
        <v>1</v>
      </c>
      <c r="AJ30" s="788" t="b">
        <f t="shared" si="5"/>
        <v>1</v>
      </c>
      <c r="AK30" s="788" t="b">
        <f t="shared" si="5"/>
        <v>1</v>
      </c>
      <c r="AL30" s="788" t="b">
        <f t="shared" si="5"/>
        <v>1</v>
      </c>
      <c r="AM30" s="788" t="b">
        <f t="shared" si="6"/>
        <v>1</v>
      </c>
    </row>
    <row r="31" spans="1:39" s="57" customFormat="1" ht="15.75">
      <c r="A31" s="245" t="s">
        <v>111</v>
      </c>
      <c r="B31" s="252" t="s">
        <v>123</v>
      </c>
      <c r="C31" s="279"/>
      <c r="D31" s="280">
        <v>1</v>
      </c>
      <c r="E31" s="280"/>
      <c r="F31" s="281"/>
      <c r="G31" s="760">
        <v>6.5</v>
      </c>
      <c r="H31" s="282">
        <f aca="true" t="shared" si="7" ref="H31:H36">G31*30</f>
        <v>195</v>
      </c>
      <c r="I31" s="285">
        <f aca="true" t="shared" si="8" ref="I31:I36">J31+K31+L31</f>
        <v>90</v>
      </c>
      <c r="J31" s="280">
        <v>45</v>
      </c>
      <c r="K31" s="280"/>
      <c r="L31" s="280">
        <v>45</v>
      </c>
      <c r="M31" s="281">
        <f aca="true" t="shared" si="9" ref="M31:M36">H31-I31</f>
        <v>105</v>
      </c>
      <c r="N31" s="283">
        <v>6</v>
      </c>
      <c r="O31" s="284"/>
      <c r="P31" s="281"/>
      <c r="Q31" s="285"/>
      <c r="R31" s="284"/>
      <c r="S31" s="281"/>
      <c r="T31" s="285"/>
      <c r="U31" s="284"/>
      <c r="V31" s="281"/>
      <c r="W31" s="285"/>
      <c r="X31" s="286"/>
      <c r="Y31" s="235"/>
      <c r="AB31" s="788" t="b">
        <f t="shared" si="3"/>
        <v>0</v>
      </c>
      <c r="AC31" s="788" t="b">
        <f t="shared" si="3"/>
        <v>1</v>
      </c>
      <c r="AD31" s="788" t="b">
        <f t="shared" si="3"/>
        <v>1</v>
      </c>
      <c r="AE31" s="788" t="b">
        <f t="shared" si="3"/>
        <v>1</v>
      </c>
      <c r="AF31" s="788" t="b">
        <f t="shared" si="3"/>
        <v>1</v>
      </c>
      <c r="AG31" s="788" t="b">
        <f t="shared" si="5"/>
        <v>1</v>
      </c>
      <c r="AH31" s="788" t="b">
        <f t="shared" si="5"/>
        <v>1</v>
      </c>
      <c r="AI31" s="788" t="b">
        <f t="shared" si="5"/>
        <v>1</v>
      </c>
      <c r="AJ31" s="788" t="b">
        <f t="shared" si="5"/>
        <v>1</v>
      </c>
      <c r="AK31" s="788" t="b">
        <f t="shared" si="5"/>
        <v>1</v>
      </c>
      <c r="AL31" s="788" t="b">
        <f t="shared" si="5"/>
        <v>1</v>
      </c>
      <c r="AM31" s="788" t="b">
        <f t="shared" si="6"/>
        <v>1</v>
      </c>
    </row>
    <row r="32" spans="1:39" s="57" customFormat="1" ht="15.75">
      <c r="A32" s="245" t="s">
        <v>112</v>
      </c>
      <c r="B32" s="252" t="s">
        <v>123</v>
      </c>
      <c r="C32" s="279" t="s">
        <v>62</v>
      </c>
      <c r="D32" s="280"/>
      <c r="E32" s="280"/>
      <c r="F32" s="281"/>
      <c r="G32" s="74">
        <v>3.5</v>
      </c>
      <c r="H32" s="282">
        <f t="shared" si="7"/>
        <v>105</v>
      </c>
      <c r="I32" s="285">
        <f t="shared" si="8"/>
        <v>54</v>
      </c>
      <c r="J32" s="280">
        <v>27</v>
      </c>
      <c r="K32" s="280"/>
      <c r="L32" s="280">
        <v>27</v>
      </c>
      <c r="M32" s="281">
        <f t="shared" si="9"/>
        <v>51</v>
      </c>
      <c r="N32" s="283"/>
      <c r="O32" s="284">
        <v>6</v>
      </c>
      <c r="P32" s="281"/>
      <c r="Q32" s="285"/>
      <c r="R32" s="284"/>
      <c r="S32" s="281"/>
      <c r="T32" s="285"/>
      <c r="U32" s="284"/>
      <c r="V32" s="281"/>
      <c r="W32" s="285"/>
      <c r="X32" s="286"/>
      <c r="Y32" s="235"/>
      <c r="AB32" s="788" t="b">
        <f t="shared" si="3"/>
        <v>1</v>
      </c>
      <c r="AC32" s="788" t="b">
        <f t="shared" si="3"/>
        <v>0</v>
      </c>
      <c r="AD32" s="788" t="b">
        <f t="shared" si="3"/>
        <v>1</v>
      </c>
      <c r="AE32" s="788" t="b">
        <f t="shared" si="3"/>
        <v>1</v>
      </c>
      <c r="AF32" s="788" t="b">
        <f t="shared" si="3"/>
        <v>1</v>
      </c>
      <c r="AG32" s="788" t="b">
        <f t="shared" si="5"/>
        <v>1</v>
      </c>
      <c r="AH32" s="788" t="b">
        <f t="shared" si="5"/>
        <v>1</v>
      </c>
      <c r="AI32" s="788" t="b">
        <f t="shared" si="5"/>
        <v>1</v>
      </c>
      <c r="AJ32" s="788" t="b">
        <f t="shared" si="5"/>
        <v>1</v>
      </c>
      <c r="AK32" s="788" t="b">
        <f t="shared" si="5"/>
        <v>1</v>
      </c>
      <c r="AL32" s="788" t="b">
        <f t="shared" si="5"/>
        <v>1</v>
      </c>
      <c r="AM32" s="788" t="b">
        <f t="shared" si="6"/>
        <v>1</v>
      </c>
    </row>
    <row r="33" spans="1:39" s="57" customFormat="1" ht="15.75">
      <c r="A33" s="245" t="s">
        <v>113</v>
      </c>
      <c r="B33" s="252" t="s">
        <v>123</v>
      </c>
      <c r="C33" s="279"/>
      <c r="D33" s="280" t="s">
        <v>63</v>
      </c>
      <c r="E33" s="280"/>
      <c r="F33" s="281"/>
      <c r="G33" s="74">
        <v>3.5</v>
      </c>
      <c r="H33" s="282">
        <f t="shared" si="7"/>
        <v>105</v>
      </c>
      <c r="I33" s="285">
        <f t="shared" si="8"/>
        <v>54</v>
      </c>
      <c r="J33" s="280">
        <v>27</v>
      </c>
      <c r="K33" s="280"/>
      <c r="L33" s="280">
        <v>27</v>
      </c>
      <c r="M33" s="281">
        <f t="shared" si="9"/>
        <v>51</v>
      </c>
      <c r="N33" s="283"/>
      <c r="O33" s="284"/>
      <c r="P33" s="281">
        <v>6</v>
      </c>
      <c r="Q33" s="285"/>
      <c r="R33" s="284"/>
      <c r="S33" s="281"/>
      <c r="T33" s="285"/>
      <c r="U33" s="284"/>
      <c r="V33" s="281"/>
      <c r="W33" s="285"/>
      <c r="X33" s="286"/>
      <c r="Y33" s="235"/>
      <c r="AB33" s="788" t="b">
        <f t="shared" si="3"/>
        <v>1</v>
      </c>
      <c r="AC33" s="788" t="b">
        <f t="shared" si="3"/>
        <v>1</v>
      </c>
      <c r="AD33" s="788" t="b">
        <f t="shared" si="3"/>
        <v>0</v>
      </c>
      <c r="AE33" s="788" t="b">
        <f t="shared" si="3"/>
        <v>1</v>
      </c>
      <c r="AF33" s="788" t="b">
        <f t="shared" si="3"/>
        <v>1</v>
      </c>
      <c r="AG33" s="788" t="b">
        <f t="shared" si="5"/>
        <v>1</v>
      </c>
      <c r="AH33" s="788" t="b">
        <f t="shared" si="5"/>
        <v>1</v>
      </c>
      <c r="AI33" s="788" t="b">
        <f t="shared" si="5"/>
        <v>1</v>
      </c>
      <c r="AJ33" s="788" t="b">
        <f t="shared" si="5"/>
        <v>1</v>
      </c>
      <c r="AK33" s="788" t="b">
        <f t="shared" si="5"/>
        <v>1</v>
      </c>
      <c r="AL33" s="788" t="b">
        <f t="shared" si="5"/>
        <v>1</v>
      </c>
      <c r="AM33" s="788" t="b">
        <f t="shared" si="6"/>
        <v>1</v>
      </c>
    </row>
    <row r="34" spans="1:39" s="57" customFormat="1" ht="15.75">
      <c r="A34" s="245" t="s">
        <v>114</v>
      </c>
      <c r="B34" s="252" t="s">
        <v>123</v>
      </c>
      <c r="C34" s="279">
        <v>3</v>
      </c>
      <c r="D34" s="280"/>
      <c r="E34" s="280"/>
      <c r="F34" s="281"/>
      <c r="G34" s="760">
        <v>4.5</v>
      </c>
      <c r="H34" s="282">
        <f t="shared" si="7"/>
        <v>135</v>
      </c>
      <c r="I34" s="285">
        <f t="shared" si="8"/>
        <v>60</v>
      </c>
      <c r="J34" s="280">
        <v>30</v>
      </c>
      <c r="K34" s="280"/>
      <c r="L34" s="280">
        <v>30</v>
      </c>
      <c r="M34" s="281">
        <f t="shared" si="9"/>
        <v>75</v>
      </c>
      <c r="N34" s="283"/>
      <c r="O34" s="284"/>
      <c r="P34" s="281"/>
      <c r="Q34" s="285">
        <v>4</v>
      </c>
      <c r="R34" s="284"/>
      <c r="S34" s="281"/>
      <c r="T34" s="285"/>
      <c r="U34" s="284"/>
      <c r="V34" s="281"/>
      <c r="W34" s="285"/>
      <c r="X34" s="286"/>
      <c r="Y34" s="235"/>
      <c r="AB34" s="788" t="b">
        <f t="shared" si="3"/>
        <v>1</v>
      </c>
      <c r="AC34" s="788" t="b">
        <f t="shared" si="3"/>
        <v>1</v>
      </c>
      <c r="AD34" s="788" t="b">
        <f t="shared" si="3"/>
        <v>1</v>
      </c>
      <c r="AE34" s="788" t="b">
        <f t="shared" si="3"/>
        <v>0</v>
      </c>
      <c r="AF34" s="788" t="b">
        <f t="shared" si="3"/>
        <v>1</v>
      </c>
      <c r="AG34" s="788" t="b">
        <f t="shared" si="5"/>
        <v>1</v>
      </c>
      <c r="AH34" s="788" t="b">
        <f t="shared" si="5"/>
        <v>1</v>
      </c>
      <c r="AI34" s="788" t="b">
        <f t="shared" si="5"/>
        <v>1</v>
      </c>
      <c r="AJ34" s="788" t="b">
        <f t="shared" si="5"/>
        <v>1</v>
      </c>
      <c r="AK34" s="788" t="b">
        <f t="shared" si="5"/>
        <v>1</v>
      </c>
      <c r="AL34" s="788" t="b">
        <f t="shared" si="5"/>
        <v>1</v>
      </c>
      <c r="AM34" s="788" t="b">
        <f t="shared" si="6"/>
        <v>1</v>
      </c>
    </row>
    <row r="35" spans="1:39" s="57" customFormat="1" ht="15.75">
      <c r="A35" s="245" t="s">
        <v>115</v>
      </c>
      <c r="B35" s="252" t="s">
        <v>124</v>
      </c>
      <c r="C35" s="279"/>
      <c r="D35" s="280">
        <v>1</v>
      </c>
      <c r="E35" s="280"/>
      <c r="F35" s="281"/>
      <c r="G35" s="759">
        <v>3</v>
      </c>
      <c r="H35" s="135">
        <f t="shared" si="7"/>
        <v>90</v>
      </c>
      <c r="I35" s="247">
        <f t="shared" si="8"/>
        <v>30</v>
      </c>
      <c r="J35" s="133">
        <v>15</v>
      </c>
      <c r="K35" s="280"/>
      <c r="L35" s="133">
        <v>15</v>
      </c>
      <c r="M35" s="134">
        <f t="shared" si="9"/>
        <v>60</v>
      </c>
      <c r="N35" s="283">
        <v>2</v>
      </c>
      <c r="O35" s="284"/>
      <c r="P35" s="281"/>
      <c r="Q35" s="285"/>
      <c r="R35" s="284"/>
      <c r="S35" s="281"/>
      <c r="T35" s="285"/>
      <c r="U35" s="284"/>
      <c r="V35" s="281"/>
      <c r="W35" s="285"/>
      <c r="X35" s="286"/>
      <c r="Y35" s="235"/>
      <c r="AB35" s="788" t="b">
        <f t="shared" si="3"/>
        <v>0</v>
      </c>
      <c r="AC35" s="788" t="b">
        <f t="shared" si="3"/>
        <v>1</v>
      </c>
      <c r="AD35" s="788" t="b">
        <f t="shared" si="3"/>
        <v>1</v>
      </c>
      <c r="AE35" s="788" t="b">
        <f t="shared" si="3"/>
        <v>1</v>
      </c>
      <c r="AF35" s="788" t="b">
        <f t="shared" si="3"/>
        <v>1</v>
      </c>
      <c r="AG35" s="788" t="b">
        <f t="shared" si="5"/>
        <v>1</v>
      </c>
      <c r="AH35" s="788" t="b">
        <f t="shared" si="5"/>
        <v>1</v>
      </c>
      <c r="AI35" s="788" t="b">
        <f t="shared" si="5"/>
        <v>1</v>
      </c>
      <c r="AJ35" s="788" t="b">
        <f t="shared" si="5"/>
        <v>1</v>
      </c>
      <c r="AK35" s="788" t="b">
        <f t="shared" si="5"/>
        <v>1</v>
      </c>
      <c r="AL35" s="788" t="b">
        <f t="shared" si="5"/>
        <v>1</v>
      </c>
      <c r="AM35" s="788" t="b">
        <f t="shared" si="6"/>
        <v>1</v>
      </c>
    </row>
    <row r="36" spans="1:39" s="57" customFormat="1" ht="15.75">
      <c r="A36" s="244" t="s">
        <v>125</v>
      </c>
      <c r="B36" s="251" t="s">
        <v>131</v>
      </c>
      <c r="C36" s="278" t="s">
        <v>66</v>
      </c>
      <c r="D36" s="61"/>
      <c r="E36" s="61"/>
      <c r="F36" s="107"/>
      <c r="G36" s="68">
        <v>3</v>
      </c>
      <c r="H36" s="69">
        <f t="shared" si="7"/>
        <v>90</v>
      </c>
      <c r="I36" s="58">
        <f t="shared" si="8"/>
        <v>45</v>
      </c>
      <c r="J36" s="130">
        <v>27</v>
      </c>
      <c r="K36" s="130">
        <v>9</v>
      </c>
      <c r="L36" s="130">
        <v>9</v>
      </c>
      <c r="M36" s="72">
        <f t="shared" si="9"/>
        <v>45</v>
      </c>
      <c r="N36" s="104"/>
      <c r="O36" s="178"/>
      <c r="P36" s="107"/>
      <c r="Q36" s="60"/>
      <c r="R36" s="178"/>
      <c r="S36" s="107"/>
      <c r="T36" s="60"/>
      <c r="U36" s="178">
        <v>5</v>
      </c>
      <c r="V36" s="107"/>
      <c r="W36" s="60"/>
      <c r="X36" s="200"/>
      <c r="Y36" s="211"/>
      <c r="AB36" s="788" t="b">
        <f t="shared" si="3"/>
        <v>1</v>
      </c>
      <c r="AC36" s="788" t="b">
        <f t="shared" si="3"/>
        <v>1</v>
      </c>
      <c r="AD36" s="788" t="b">
        <f t="shared" si="3"/>
        <v>1</v>
      </c>
      <c r="AE36" s="788" t="b">
        <f t="shared" si="3"/>
        <v>1</v>
      </c>
      <c r="AF36" s="788" t="b">
        <f t="shared" si="3"/>
        <v>1</v>
      </c>
      <c r="AG36" s="788" t="b">
        <f t="shared" si="5"/>
        <v>1</v>
      </c>
      <c r="AH36" s="788" t="b">
        <f t="shared" si="5"/>
        <v>1</v>
      </c>
      <c r="AI36" s="788" t="b">
        <f t="shared" si="5"/>
        <v>0</v>
      </c>
      <c r="AJ36" s="788" t="b">
        <f t="shared" si="5"/>
        <v>1</v>
      </c>
      <c r="AK36" s="788" t="b">
        <f t="shared" si="5"/>
        <v>1</v>
      </c>
      <c r="AL36" s="788" t="b">
        <f t="shared" si="5"/>
        <v>1</v>
      </c>
      <c r="AM36" s="788" t="b">
        <f t="shared" si="6"/>
        <v>1</v>
      </c>
    </row>
    <row r="37" spans="1:39" s="57" customFormat="1" ht="15.75">
      <c r="A37" s="245" t="s">
        <v>126</v>
      </c>
      <c r="B37" s="252" t="s">
        <v>132</v>
      </c>
      <c r="C37" s="279"/>
      <c r="D37" s="280"/>
      <c r="E37" s="280"/>
      <c r="F37" s="281"/>
      <c r="G37" s="73">
        <f aca="true" t="shared" si="10" ref="G37:M37">G38+G39+G40</f>
        <v>7.5</v>
      </c>
      <c r="H37" s="135">
        <f t="shared" si="10"/>
        <v>225</v>
      </c>
      <c r="I37" s="247">
        <f t="shared" si="10"/>
        <v>126</v>
      </c>
      <c r="J37" s="133">
        <f t="shared" si="10"/>
        <v>60</v>
      </c>
      <c r="K37" s="133">
        <f t="shared" si="10"/>
        <v>15</v>
      </c>
      <c r="L37" s="133">
        <f t="shared" si="10"/>
        <v>51</v>
      </c>
      <c r="M37" s="134">
        <f t="shared" si="10"/>
        <v>99</v>
      </c>
      <c r="N37" s="283"/>
      <c r="O37" s="284"/>
      <c r="P37" s="281"/>
      <c r="Q37" s="285"/>
      <c r="R37" s="284"/>
      <c r="S37" s="281"/>
      <c r="T37" s="285"/>
      <c r="U37" s="284"/>
      <c r="V37" s="281"/>
      <c r="W37" s="285"/>
      <c r="X37" s="286"/>
      <c r="Y37" s="235"/>
      <c r="AB37" s="788" t="b">
        <f t="shared" si="3"/>
        <v>1</v>
      </c>
      <c r="AC37" s="788" t="b">
        <f t="shared" si="3"/>
        <v>1</v>
      </c>
      <c r="AD37" s="788" t="b">
        <f t="shared" si="3"/>
        <v>1</v>
      </c>
      <c r="AE37" s="788" t="b">
        <f t="shared" si="3"/>
        <v>1</v>
      </c>
      <c r="AF37" s="788" t="b">
        <f t="shared" si="3"/>
        <v>1</v>
      </c>
      <c r="AG37" s="788" t="b">
        <f t="shared" si="5"/>
        <v>1</v>
      </c>
      <c r="AH37" s="788" t="b">
        <f t="shared" si="5"/>
        <v>1</v>
      </c>
      <c r="AI37" s="788" t="b">
        <f t="shared" si="5"/>
        <v>1</v>
      </c>
      <c r="AJ37" s="788" t="b">
        <f t="shared" si="5"/>
        <v>1</v>
      </c>
      <c r="AK37" s="788" t="b">
        <f t="shared" si="5"/>
        <v>1</v>
      </c>
      <c r="AL37" s="788" t="b">
        <f aca="true" t="shared" si="11" ref="AL37:AL75">ISBLANK(X37)</f>
        <v>1</v>
      </c>
      <c r="AM37" s="788" t="b">
        <f t="shared" si="6"/>
        <v>1</v>
      </c>
    </row>
    <row r="38" spans="1:39" s="57" customFormat="1" ht="15.75">
      <c r="A38" s="245" t="s">
        <v>127</v>
      </c>
      <c r="B38" s="252" t="s">
        <v>132</v>
      </c>
      <c r="C38" s="279">
        <v>5</v>
      </c>
      <c r="D38" s="280"/>
      <c r="E38" s="280"/>
      <c r="F38" s="281"/>
      <c r="G38" s="74">
        <v>5.5</v>
      </c>
      <c r="H38" s="282">
        <f>G38*30</f>
        <v>165</v>
      </c>
      <c r="I38" s="285">
        <f>J38+K38+L38</f>
        <v>90</v>
      </c>
      <c r="J38" s="280">
        <v>60</v>
      </c>
      <c r="K38" s="280">
        <v>15</v>
      </c>
      <c r="L38" s="280">
        <v>15</v>
      </c>
      <c r="M38" s="281">
        <f>H38-I38</f>
        <v>75</v>
      </c>
      <c r="N38" s="283"/>
      <c r="O38" s="284"/>
      <c r="P38" s="281"/>
      <c r="Q38" s="285"/>
      <c r="R38" s="284"/>
      <c r="S38" s="281"/>
      <c r="T38" s="285">
        <v>6</v>
      </c>
      <c r="U38" s="284"/>
      <c r="V38" s="281"/>
      <c r="W38" s="285"/>
      <c r="X38" s="286"/>
      <c r="Y38" s="235"/>
      <c r="AB38" s="788" t="b">
        <f t="shared" si="3"/>
        <v>1</v>
      </c>
      <c r="AC38" s="788" t="b">
        <f t="shared" si="3"/>
        <v>1</v>
      </c>
      <c r="AD38" s="788" t="b">
        <f t="shared" si="3"/>
        <v>1</v>
      </c>
      <c r="AE38" s="788" t="b">
        <f t="shared" si="3"/>
        <v>1</v>
      </c>
      <c r="AF38" s="788" t="b">
        <f t="shared" si="3"/>
        <v>1</v>
      </c>
      <c r="AG38" s="788" t="b">
        <f t="shared" si="5"/>
        <v>1</v>
      </c>
      <c r="AH38" s="788" t="b">
        <f t="shared" si="5"/>
        <v>0</v>
      </c>
      <c r="AI38" s="788" t="b">
        <f t="shared" si="5"/>
        <v>1</v>
      </c>
      <c r="AJ38" s="788" t="b">
        <f t="shared" si="5"/>
        <v>1</v>
      </c>
      <c r="AK38" s="788" t="b">
        <f t="shared" si="5"/>
        <v>1</v>
      </c>
      <c r="AL38" s="788" t="b">
        <f t="shared" si="11"/>
        <v>1</v>
      </c>
      <c r="AM38" s="788" t="b">
        <f t="shared" si="6"/>
        <v>1</v>
      </c>
    </row>
    <row r="39" spans="1:39" s="57" customFormat="1" ht="15.75">
      <c r="A39" s="245" t="s">
        <v>128</v>
      </c>
      <c r="B39" s="252" t="s">
        <v>133</v>
      </c>
      <c r="C39" s="279"/>
      <c r="D39" s="280"/>
      <c r="E39" s="280"/>
      <c r="F39" s="281"/>
      <c r="G39" s="74">
        <v>1</v>
      </c>
      <c r="H39" s="282">
        <f>G39*30</f>
        <v>30</v>
      </c>
      <c r="I39" s="285">
        <f>J39+K39+L39</f>
        <v>18</v>
      </c>
      <c r="J39" s="280"/>
      <c r="K39" s="280"/>
      <c r="L39" s="280">
        <v>18</v>
      </c>
      <c r="M39" s="281">
        <f>H39-I39</f>
        <v>12</v>
      </c>
      <c r="N39" s="283"/>
      <c r="O39" s="284"/>
      <c r="P39" s="281"/>
      <c r="Q39" s="285"/>
      <c r="R39" s="284"/>
      <c r="S39" s="281"/>
      <c r="T39" s="285"/>
      <c r="U39" s="284">
        <v>2</v>
      </c>
      <c r="V39" s="281"/>
      <c r="W39" s="285"/>
      <c r="X39" s="286"/>
      <c r="Y39" s="235"/>
      <c r="AB39" s="788" t="b">
        <f t="shared" si="3"/>
        <v>1</v>
      </c>
      <c r="AC39" s="788" t="b">
        <f t="shared" si="3"/>
        <v>1</v>
      </c>
      <c r="AD39" s="788" t="b">
        <f t="shared" si="3"/>
        <v>1</v>
      </c>
      <c r="AE39" s="788" t="b">
        <f t="shared" si="3"/>
        <v>1</v>
      </c>
      <c r="AF39" s="788" t="b">
        <f t="shared" si="3"/>
        <v>1</v>
      </c>
      <c r="AG39" s="788" t="b">
        <f t="shared" si="5"/>
        <v>1</v>
      </c>
      <c r="AH39" s="788" t="b">
        <f t="shared" si="5"/>
        <v>1</v>
      </c>
      <c r="AI39" s="788" t="b">
        <f t="shared" si="5"/>
        <v>0</v>
      </c>
      <c r="AJ39" s="788" t="b">
        <f t="shared" si="5"/>
        <v>1</v>
      </c>
      <c r="AK39" s="788" t="b">
        <f t="shared" si="5"/>
        <v>1</v>
      </c>
      <c r="AL39" s="788" t="b">
        <f t="shared" si="11"/>
        <v>1</v>
      </c>
      <c r="AM39" s="788" t="b">
        <f t="shared" si="6"/>
        <v>1</v>
      </c>
    </row>
    <row r="40" spans="1:39" s="57" customFormat="1" ht="15.75">
      <c r="A40" s="245" t="s">
        <v>129</v>
      </c>
      <c r="B40" s="252" t="s">
        <v>133</v>
      </c>
      <c r="C40" s="279"/>
      <c r="D40" s="280"/>
      <c r="E40" s="280" t="s">
        <v>67</v>
      </c>
      <c r="F40" s="281"/>
      <c r="G40" s="74">
        <v>1</v>
      </c>
      <c r="H40" s="282">
        <f>G40*30</f>
        <v>30</v>
      </c>
      <c r="I40" s="285">
        <f>J40+K40+L40</f>
        <v>18</v>
      </c>
      <c r="J40" s="280"/>
      <c r="K40" s="280"/>
      <c r="L40" s="280">
        <v>18</v>
      </c>
      <c r="M40" s="281">
        <f>H40-I40</f>
        <v>12</v>
      </c>
      <c r="N40" s="283"/>
      <c r="O40" s="284"/>
      <c r="P40" s="281"/>
      <c r="Q40" s="285"/>
      <c r="R40" s="284"/>
      <c r="S40" s="281"/>
      <c r="T40" s="285"/>
      <c r="U40" s="284"/>
      <c r="V40" s="281">
        <v>2</v>
      </c>
      <c r="W40" s="285"/>
      <c r="X40" s="286"/>
      <c r="Y40" s="235"/>
      <c r="AB40" s="788" t="b">
        <f t="shared" si="3"/>
        <v>1</v>
      </c>
      <c r="AC40" s="788" t="b">
        <f t="shared" si="3"/>
        <v>1</v>
      </c>
      <c r="AD40" s="788" t="b">
        <f t="shared" si="3"/>
        <v>1</v>
      </c>
      <c r="AE40" s="788" t="b">
        <f t="shared" si="3"/>
        <v>1</v>
      </c>
      <c r="AF40" s="788" t="b">
        <f t="shared" si="3"/>
        <v>1</v>
      </c>
      <c r="AG40" s="788" t="b">
        <f t="shared" si="5"/>
        <v>1</v>
      </c>
      <c r="AH40" s="788" t="b">
        <f t="shared" si="5"/>
        <v>1</v>
      </c>
      <c r="AI40" s="788" t="b">
        <f t="shared" si="5"/>
        <v>1</v>
      </c>
      <c r="AJ40" s="788" t="b">
        <f t="shared" si="5"/>
        <v>0</v>
      </c>
      <c r="AK40" s="788" t="b">
        <f t="shared" si="5"/>
        <v>1</v>
      </c>
      <c r="AL40" s="788" t="b">
        <f t="shared" si="11"/>
        <v>1</v>
      </c>
      <c r="AM40" s="788" t="b">
        <f t="shared" si="6"/>
        <v>1</v>
      </c>
    </row>
    <row r="41" spans="1:39" s="57" customFormat="1" ht="15.75">
      <c r="A41" s="245" t="s">
        <v>130</v>
      </c>
      <c r="B41" s="252" t="s">
        <v>134</v>
      </c>
      <c r="C41" s="279"/>
      <c r="D41" s="280" t="s">
        <v>64</v>
      </c>
      <c r="E41" s="280"/>
      <c r="F41" s="281"/>
      <c r="G41" s="759">
        <v>3</v>
      </c>
      <c r="H41" s="135">
        <f>G41*30</f>
        <v>90</v>
      </c>
      <c r="I41" s="247">
        <f>J41+K41+L41</f>
        <v>30</v>
      </c>
      <c r="J41" s="133">
        <v>20</v>
      </c>
      <c r="K41" s="133"/>
      <c r="L41" s="133">
        <v>10</v>
      </c>
      <c r="M41" s="134">
        <f>H41-I41</f>
        <v>60</v>
      </c>
      <c r="N41" s="283"/>
      <c r="O41" s="284"/>
      <c r="P41" s="281"/>
      <c r="Q41" s="285"/>
      <c r="R41" s="284">
        <v>3</v>
      </c>
      <c r="S41" s="281"/>
      <c r="T41" s="285"/>
      <c r="U41" s="284"/>
      <c r="V41" s="281"/>
      <c r="W41" s="285"/>
      <c r="X41" s="286"/>
      <c r="Y41" s="235"/>
      <c r="AB41" s="788" t="b">
        <f t="shared" si="3"/>
        <v>1</v>
      </c>
      <c r="AC41" s="788" t="b">
        <f t="shared" si="3"/>
        <v>1</v>
      </c>
      <c r="AD41" s="788" t="b">
        <f t="shared" si="3"/>
        <v>1</v>
      </c>
      <c r="AE41" s="788" t="b">
        <f t="shared" si="3"/>
        <v>1</v>
      </c>
      <c r="AF41" s="788" t="b">
        <f t="shared" si="3"/>
        <v>0</v>
      </c>
      <c r="AG41" s="788" t="b">
        <f t="shared" si="5"/>
        <v>1</v>
      </c>
      <c r="AH41" s="788" t="b">
        <f t="shared" si="5"/>
        <v>1</v>
      </c>
      <c r="AI41" s="788" t="b">
        <f t="shared" si="5"/>
        <v>1</v>
      </c>
      <c r="AJ41" s="788" t="b">
        <f t="shared" si="5"/>
        <v>1</v>
      </c>
      <c r="AK41" s="788" t="b">
        <f t="shared" si="5"/>
        <v>1</v>
      </c>
      <c r="AL41" s="788" t="b">
        <f t="shared" si="11"/>
        <v>1</v>
      </c>
      <c r="AM41" s="788" t="b">
        <f t="shared" si="6"/>
        <v>1</v>
      </c>
    </row>
    <row r="42" spans="1:39" s="57" customFormat="1" ht="31.5">
      <c r="A42" s="245" t="s">
        <v>136</v>
      </c>
      <c r="B42" s="252" t="s">
        <v>135</v>
      </c>
      <c r="C42" s="279"/>
      <c r="D42" s="280"/>
      <c r="E42" s="280"/>
      <c r="F42" s="281"/>
      <c r="G42" s="73">
        <f aca="true" t="shared" si="12" ref="G42:M42">G43+G44</f>
        <v>7</v>
      </c>
      <c r="H42" s="135">
        <f t="shared" si="12"/>
        <v>210</v>
      </c>
      <c r="I42" s="247">
        <f t="shared" si="12"/>
        <v>105</v>
      </c>
      <c r="J42" s="133">
        <f t="shared" si="12"/>
        <v>57</v>
      </c>
      <c r="K42" s="133">
        <f t="shared" si="12"/>
        <v>33</v>
      </c>
      <c r="L42" s="133">
        <f t="shared" si="12"/>
        <v>15</v>
      </c>
      <c r="M42" s="134">
        <f t="shared" si="12"/>
        <v>105</v>
      </c>
      <c r="N42" s="283"/>
      <c r="O42" s="284"/>
      <c r="P42" s="281"/>
      <c r="Q42" s="285"/>
      <c r="R42" s="284"/>
      <c r="S42" s="281"/>
      <c r="T42" s="285"/>
      <c r="U42" s="284"/>
      <c r="V42" s="281"/>
      <c r="W42" s="285"/>
      <c r="X42" s="286"/>
      <c r="Y42" s="235"/>
      <c r="AB42" s="788" t="b">
        <f t="shared" si="3"/>
        <v>1</v>
      </c>
      <c r="AC42" s="788" t="b">
        <f t="shared" si="3"/>
        <v>1</v>
      </c>
      <c r="AD42" s="788" t="b">
        <f t="shared" si="3"/>
        <v>1</v>
      </c>
      <c r="AE42" s="788" t="b">
        <f t="shared" si="3"/>
        <v>1</v>
      </c>
      <c r="AF42" s="788" t="b">
        <f t="shared" si="3"/>
        <v>1</v>
      </c>
      <c r="AG42" s="788" t="b">
        <f t="shared" si="5"/>
        <v>1</v>
      </c>
      <c r="AH42" s="788" t="b">
        <f t="shared" si="5"/>
        <v>1</v>
      </c>
      <c r="AI42" s="788" t="b">
        <f t="shared" si="5"/>
        <v>1</v>
      </c>
      <c r="AJ42" s="788" t="b">
        <f t="shared" si="5"/>
        <v>1</v>
      </c>
      <c r="AK42" s="788" t="b">
        <f t="shared" si="5"/>
        <v>1</v>
      </c>
      <c r="AL42" s="788" t="b">
        <f t="shared" si="11"/>
        <v>1</v>
      </c>
      <c r="AM42" s="788" t="b">
        <f t="shared" si="6"/>
        <v>1</v>
      </c>
    </row>
    <row r="43" spans="1:39" s="57" customFormat="1" ht="31.5">
      <c r="A43" s="245" t="s">
        <v>137</v>
      </c>
      <c r="B43" s="252" t="s">
        <v>135</v>
      </c>
      <c r="C43" s="279"/>
      <c r="D43" s="280">
        <v>5</v>
      </c>
      <c r="E43" s="280"/>
      <c r="F43" s="281"/>
      <c r="G43" s="74">
        <v>4</v>
      </c>
      <c r="H43" s="282">
        <f>G43*30</f>
        <v>120</v>
      </c>
      <c r="I43" s="285">
        <f>J43+K43+L43</f>
        <v>60</v>
      </c>
      <c r="J43" s="280">
        <v>30</v>
      </c>
      <c r="K43" s="280">
        <v>15</v>
      </c>
      <c r="L43" s="280">
        <v>15</v>
      </c>
      <c r="M43" s="281">
        <f>H43-I43</f>
        <v>60</v>
      </c>
      <c r="N43" s="283"/>
      <c r="O43" s="284"/>
      <c r="P43" s="281"/>
      <c r="Q43" s="285"/>
      <c r="R43" s="284"/>
      <c r="S43" s="281"/>
      <c r="T43" s="285">
        <v>4</v>
      </c>
      <c r="U43" s="284"/>
      <c r="V43" s="281"/>
      <c r="W43" s="285"/>
      <c r="X43" s="286"/>
      <c r="Y43" s="235"/>
      <c r="AB43" s="788" t="b">
        <f t="shared" si="3"/>
        <v>1</v>
      </c>
      <c r="AC43" s="788" t="b">
        <f t="shared" si="3"/>
        <v>1</v>
      </c>
      <c r="AD43" s="788" t="b">
        <f t="shared" si="3"/>
        <v>1</v>
      </c>
      <c r="AE43" s="788" t="b">
        <f t="shared" si="3"/>
        <v>1</v>
      </c>
      <c r="AF43" s="788" t="b">
        <f t="shared" si="3"/>
        <v>1</v>
      </c>
      <c r="AG43" s="788" t="b">
        <f t="shared" si="5"/>
        <v>1</v>
      </c>
      <c r="AH43" s="788" t="b">
        <f t="shared" si="5"/>
        <v>0</v>
      </c>
      <c r="AI43" s="788" t="b">
        <f t="shared" si="5"/>
        <v>1</v>
      </c>
      <c r="AJ43" s="788" t="b">
        <f t="shared" si="5"/>
        <v>1</v>
      </c>
      <c r="AK43" s="788" t="b">
        <f t="shared" si="5"/>
        <v>1</v>
      </c>
      <c r="AL43" s="788" t="b">
        <f t="shared" si="11"/>
        <v>1</v>
      </c>
      <c r="AM43" s="788" t="b">
        <f t="shared" si="6"/>
        <v>1</v>
      </c>
    </row>
    <row r="44" spans="1:39" s="57" customFormat="1" ht="31.5">
      <c r="A44" s="245" t="s">
        <v>138</v>
      </c>
      <c r="B44" s="252" t="s">
        <v>135</v>
      </c>
      <c r="C44" s="279" t="s">
        <v>66</v>
      </c>
      <c r="D44" s="280"/>
      <c r="E44" s="280"/>
      <c r="F44" s="281"/>
      <c r="G44" s="74">
        <v>3</v>
      </c>
      <c r="H44" s="282">
        <f>G44*30</f>
        <v>90</v>
      </c>
      <c r="I44" s="285">
        <f>J44+K44+L44</f>
        <v>45</v>
      </c>
      <c r="J44" s="280">
        <v>27</v>
      </c>
      <c r="K44" s="280">
        <v>18</v>
      </c>
      <c r="L44" s="280"/>
      <c r="M44" s="281">
        <f>H44-I44</f>
        <v>45</v>
      </c>
      <c r="N44" s="283"/>
      <c r="O44" s="284"/>
      <c r="P44" s="281"/>
      <c r="Q44" s="285"/>
      <c r="R44" s="284"/>
      <c r="S44" s="281"/>
      <c r="T44" s="285"/>
      <c r="U44" s="284">
        <v>5</v>
      </c>
      <c r="V44" s="281"/>
      <c r="W44" s="285"/>
      <c r="X44" s="286"/>
      <c r="Y44" s="235"/>
      <c r="AB44" s="788" t="b">
        <f t="shared" si="3"/>
        <v>1</v>
      </c>
      <c r="AC44" s="788" t="b">
        <f t="shared" si="3"/>
        <v>1</v>
      </c>
      <c r="AD44" s="788" t="b">
        <f t="shared" si="3"/>
        <v>1</v>
      </c>
      <c r="AE44" s="788" t="b">
        <f t="shared" si="3"/>
        <v>1</v>
      </c>
      <c r="AF44" s="788" t="b">
        <f t="shared" si="3"/>
        <v>1</v>
      </c>
      <c r="AG44" s="788" t="b">
        <f t="shared" si="5"/>
        <v>1</v>
      </c>
      <c r="AH44" s="788" t="b">
        <f t="shared" si="5"/>
        <v>1</v>
      </c>
      <c r="AI44" s="788" t="b">
        <f t="shared" si="5"/>
        <v>0</v>
      </c>
      <c r="AJ44" s="788" t="b">
        <f t="shared" si="5"/>
        <v>1</v>
      </c>
      <c r="AK44" s="788" t="b">
        <f t="shared" si="5"/>
        <v>1</v>
      </c>
      <c r="AL44" s="788" t="b">
        <f t="shared" si="11"/>
        <v>1</v>
      </c>
      <c r="AM44" s="788" t="b">
        <f t="shared" si="6"/>
        <v>1</v>
      </c>
    </row>
    <row r="45" spans="1:39" s="57" customFormat="1" ht="15.75">
      <c r="A45" s="245" t="s">
        <v>139</v>
      </c>
      <c r="B45" s="252" t="s">
        <v>171</v>
      </c>
      <c r="C45" s="279"/>
      <c r="D45" s="280"/>
      <c r="E45" s="280"/>
      <c r="F45" s="281"/>
      <c r="G45" s="73">
        <f>G46+G47+G48</f>
        <v>7.5</v>
      </c>
      <c r="H45" s="135">
        <f>H46+H47+H48</f>
        <v>225</v>
      </c>
      <c r="I45" s="247">
        <f>I46+I47+I48</f>
        <v>99</v>
      </c>
      <c r="J45" s="133">
        <f>J46+J47+J48</f>
        <v>33</v>
      </c>
      <c r="K45" s="133">
        <f>K46+K47+K48</f>
        <v>66</v>
      </c>
      <c r="L45" s="280"/>
      <c r="M45" s="134">
        <f>M46+M47+M48</f>
        <v>126</v>
      </c>
      <c r="N45" s="283"/>
      <c r="O45" s="284"/>
      <c r="P45" s="281"/>
      <c r="Q45" s="285"/>
      <c r="R45" s="284"/>
      <c r="S45" s="281"/>
      <c r="T45" s="285"/>
      <c r="U45" s="284"/>
      <c r="V45" s="281"/>
      <c r="W45" s="285"/>
      <c r="X45" s="286"/>
      <c r="Y45" s="235"/>
      <c r="AB45" s="788" t="b">
        <f t="shared" si="3"/>
        <v>1</v>
      </c>
      <c r="AC45" s="788" t="b">
        <f t="shared" si="3"/>
        <v>1</v>
      </c>
      <c r="AD45" s="788" t="b">
        <f t="shared" si="3"/>
        <v>1</v>
      </c>
      <c r="AE45" s="788" t="b">
        <f t="shared" si="3"/>
        <v>1</v>
      </c>
      <c r="AF45" s="788" t="b">
        <f t="shared" si="3"/>
        <v>1</v>
      </c>
      <c r="AG45" s="788" t="b">
        <f t="shared" si="5"/>
        <v>1</v>
      </c>
      <c r="AH45" s="788" t="b">
        <f t="shared" si="5"/>
        <v>1</v>
      </c>
      <c r="AI45" s="788" t="b">
        <f t="shared" si="5"/>
        <v>1</v>
      </c>
      <c r="AJ45" s="788" t="b">
        <f t="shared" si="5"/>
        <v>1</v>
      </c>
      <c r="AK45" s="788" t="b">
        <f t="shared" si="5"/>
        <v>1</v>
      </c>
      <c r="AL45" s="788" t="b">
        <f t="shared" si="11"/>
        <v>1</v>
      </c>
      <c r="AM45" s="788" t="b">
        <f t="shared" si="6"/>
        <v>1</v>
      </c>
    </row>
    <row r="46" spans="1:39" s="57" customFormat="1" ht="15.75">
      <c r="A46" s="245" t="s">
        <v>140</v>
      </c>
      <c r="B46" s="252" t="s">
        <v>171</v>
      </c>
      <c r="C46" s="279"/>
      <c r="D46" s="280">
        <v>1</v>
      </c>
      <c r="E46" s="280"/>
      <c r="F46" s="281"/>
      <c r="G46" s="760">
        <v>4</v>
      </c>
      <c r="H46" s="282">
        <f>G46*30</f>
        <v>120</v>
      </c>
      <c r="I46" s="285">
        <f>J46+K46+L46</f>
        <v>45</v>
      </c>
      <c r="J46" s="280">
        <v>15</v>
      </c>
      <c r="K46" s="280">
        <v>30</v>
      </c>
      <c r="L46" s="280"/>
      <c r="M46" s="281">
        <f>H46-I46</f>
        <v>75</v>
      </c>
      <c r="N46" s="283">
        <v>3</v>
      </c>
      <c r="O46" s="284"/>
      <c r="P46" s="281"/>
      <c r="Q46" s="285"/>
      <c r="R46" s="284"/>
      <c r="S46" s="281"/>
      <c r="T46" s="285"/>
      <c r="U46" s="284"/>
      <c r="V46" s="281"/>
      <c r="W46" s="285"/>
      <c r="X46" s="286"/>
      <c r="Y46" s="235"/>
      <c r="AB46" s="788" t="b">
        <f t="shared" si="3"/>
        <v>0</v>
      </c>
      <c r="AC46" s="788" t="b">
        <f t="shared" si="3"/>
        <v>1</v>
      </c>
      <c r="AD46" s="788" t="b">
        <f t="shared" si="3"/>
        <v>1</v>
      </c>
      <c r="AE46" s="788" t="b">
        <f t="shared" si="3"/>
        <v>1</v>
      </c>
      <c r="AF46" s="788" t="b">
        <f t="shared" si="3"/>
        <v>1</v>
      </c>
      <c r="AG46" s="788" t="b">
        <f t="shared" si="5"/>
        <v>1</v>
      </c>
      <c r="AH46" s="788" t="b">
        <f t="shared" si="5"/>
        <v>1</v>
      </c>
      <c r="AI46" s="788" t="b">
        <f t="shared" si="5"/>
        <v>1</v>
      </c>
      <c r="AJ46" s="788" t="b">
        <f t="shared" si="5"/>
        <v>1</v>
      </c>
      <c r="AK46" s="788" t="b">
        <f t="shared" si="5"/>
        <v>1</v>
      </c>
      <c r="AL46" s="788" t="b">
        <f t="shared" si="11"/>
        <v>1</v>
      </c>
      <c r="AM46" s="788" t="b">
        <f t="shared" si="6"/>
        <v>1</v>
      </c>
    </row>
    <row r="47" spans="1:39" s="57" customFormat="1" ht="15.75">
      <c r="A47" s="245" t="s">
        <v>141</v>
      </c>
      <c r="B47" s="252" t="s">
        <v>171</v>
      </c>
      <c r="C47" s="279"/>
      <c r="D47" s="280"/>
      <c r="E47" s="280"/>
      <c r="F47" s="281"/>
      <c r="G47" s="74">
        <v>1.5</v>
      </c>
      <c r="H47" s="282">
        <f>G47*30</f>
        <v>45</v>
      </c>
      <c r="I47" s="285">
        <f>J47+K47+L47</f>
        <v>27</v>
      </c>
      <c r="J47" s="280">
        <v>9</v>
      </c>
      <c r="K47" s="280">
        <v>18</v>
      </c>
      <c r="L47" s="280"/>
      <c r="M47" s="281">
        <f>H47-I47</f>
        <v>18</v>
      </c>
      <c r="N47" s="283"/>
      <c r="O47" s="284">
        <v>3</v>
      </c>
      <c r="P47" s="281"/>
      <c r="Q47" s="285"/>
      <c r="R47" s="284"/>
      <c r="S47" s="281"/>
      <c r="T47" s="285"/>
      <c r="U47" s="284"/>
      <c r="V47" s="281"/>
      <c r="W47" s="285"/>
      <c r="X47" s="286"/>
      <c r="Y47" s="235"/>
      <c r="AB47" s="788" t="b">
        <f t="shared" si="3"/>
        <v>1</v>
      </c>
      <c r="AC47" s="788" t="b">
        <f t="shared" si="3"/>
        <v>0</v>
      </c>
      <c r="AD47" s="788" t="b">
        <f t="shared" si="3"/>
        <v>1</v>
      </c>
      <c r="AE47" s="788" t="b">
        <f t="shared" si="3"/>
        <v>1</v>
      </c>
      <c r="AF47" s="788" t="b">
        <f t="shared" si="3"/>
        <v>1</v>
      </c>
      <c r="AG47" s="788" t="b">
        <f t="shared" si="5"/>
        <v>1</v>
      </c>
      <c r="AH47" s="788" t="b">
        <f t="shared" si="5"/>
        <v>1</v>
      </c>
      <c r="AI47" s="788" t="b">
        <f t="shared" si="5"/>
        <v>1</v>
      </c>
      <c r="AJ47" s="788" t="b">
        <f t="shared" si="5"/>
        <v>1</v>
      </c>
      <c r="AK47" s="788" t="b">
        <f t="shared" si="5"/>
        <v>1</v>
      </c>
      <c r="AL47" s="788" t="b">
        <f t="shared" si="11"/>
        <v>1</v>
      </c>
      <c r="AM47" s="788" t="b">
        <f t="shared" si="6"/>
        <v>1</v>
      </c>
    </row>
    <row r="48" spans="1:39" s="57" customFormat="1" ht="15.75">
      <c r="A48" s="245" t="s">
        <v>142</v>
      </c>
      <c r="B48" s="252" t="s">
        <v>171</v>
      </c>
      <c r="C48" s="279" t="s">
        <v>63</v>
      </c>
      <c r="D48" s="280"/>
      <c r="E48" s="280"/>
      <c r="F48" s="281"/>
      <c r="G48" s="74">
        <v>2</v>
      </c>
      <c r="H48" s="282">
        <f>G48*30</f>
        <v>60</v>
      </c>
      <c r="I48" s="285">
        <f>J48+K48+L48</f>
        <v>27</v>
      </c>
      <c r="J48" s="280">
        <v>9</v>
      </c>
      <c r="K48" s="280">
        <v>18</v>
      </c>
      <c r="L48" s="280"/>
      <c r="M48" s="281">
        <f>H48-I48</f>
        <v>33</v>
      </c>
      <c r="N48" s="283"/>
      <c r="O48" s="284"/>
      <c r="P48" s="281">
        <v>3</v>
      </c>
      <c r="Q48" s="285"/>
      <c r="R48" s="284"/>
      <c r="S48" s="281"/>
      <c r="T48" s="285"/>
      <c r="U48" s="284"/>
      <c r="V48" s="281"/>
      <c r="W48" s="285"/>
      <c r="X48" s="286"/>
      <c r="Y48" s="235"/>
      <c r="AB48" s="788" t="b">
        <f t="shared" si="3"/>
        <v>1</v>
      </c>
      <c r="AC48" s="788" t="b">
        <f t="shared" si="3"/>
        <v>1</v>
      </c>
      <c r="AD48" s="788" t="b">
        <f t="shared" si="3"/>
        <v>0</v>
      </c>
      <c r="AE48" s="788" t="b">
        <f t="shared" si="3"/>
        <v>1</v>
      </c>
      <c r="AF48" s="788" t="b">
        <f t="shared" si="3"/>
        <v>1</v>
      </c>
      <c r="AG48" s="788" t="b">
        <f t="shared" si="5"/>
        <v>1</v>
      </c>
      <c r="AH48" s="788" t="b">
        <f t="shared" si="5"/>
        <v>1</v>
      </c>
      <c r="AI48" s="788" t="b">
        <f t="shared" si="5"/>
        <v>1</v>
      </c>
      <c r="AJ48" s="788" t="b">
        <f t="shared" si="5"/>
        <v>1</v>
      </c>
      <c r="AK48" s="788" t="b">
        <f t="shared" si="5"/>
        <v>1</v>
      </c>
      <c r="AL48" s="788" t="b">
        <f t="shared" si="11"/>
        <v>1</v>
      </c>
      <c r="AM48" s="788" t="b">
        <f t="shared" si="6"/>
        <v>1</v>
      </c>
    </row>
    <row r="49" spans="1:39" s="57" customFormat="1" ht="15.75">
      <c r="A49" s="245" t="s">
        <v>143</v>
      </c>
      <c r="B49" s="252" t="s">
        <v>172</v>
      </c>
      <c r="C49" s="279" t="s">
        <v>65</v>
      </c>
      <c r="D49" s="280"/>
      <c r="E49" s="280"/>
      <c r="F49" s="281"/>
      <c r="G49" s="73">
        <v>3</v>
      </c>
      <c r="H49" s="135">
        <f>G49*30</f>
        <v>90</v>
      </c>
      <c r="I49" s="247">
        <f>J49+K49+L49</f>
        <v>54</v>
      </c>
      <c r="J49" s="133">
        <v>36</v>
      </c>
      <c r="K49" s="133">
        <v>18</v>
      </c>
      <c r="L49" s="280"/>
      <c r="M49" s="134">
        <f>H49-I49</f>
        <v>36</v>
      </c>
      <c r="N49" s="283"/>
      <c r="O49" s="284"/>
      <c r="P49" s="281"/>
      <c r="Q49" s="285"/>
      <c r="R49" s="284"/>
      <c r="S49" s="281">
        <v>6</v>
      </c>
      <c r="T49" s="285"/>
      <c r="U49" s="284"/>
      <c r="V49" s="281"/>
      <c r="W49" s="285"/>
      <c r="X49" s="286"/>
      <c r="Y49" s="235"/>
      <c r="AB49" s="788" t="b">
        <f t="shared" si="3"/>
        <v>1</v>
      </c>
      <c r="AC49" s="788" t="b">
        <f t="shared" si="3"/>
        <v>1</v>
      </c>
      <c r="AD49" s="788" t="b">
        <f t="shared" si="3"/>
        <v>1</v>
      </c>
      <c r="AE49" s="788" t="b">
        <f t="shared" si="3"/>
        <v>1</v>
      </c>
      <c r="AF49" s="788" t="b">
        <f t="shared" si="3"/>
        <v>1</v>
      </c>
      <c r="AG49" s="788" t="b">
        <f t="shared" si="5"/>
        <v>0</v>
      </c>
      <c r="AH49" s="788" t="b">
        <f t="shared" si="5"/>
        <v>1</v>
      </c>
      <c r="AI49" s="788" t="b">
        <f t="shared" si="5"/>
        <v>1</v>
      </c>
      <c r="AJ49" s="788" t="b">
        <f t="shared" si="5"/>
        <v>1</v>
      </c>
      <c r="AK49" s="788" t="b">
        <f t="shared" si="5"/>
        <v>1</v>
      </c>
      <c r="AL49" s="788" t="b">
        <f t="shared" si="11"/>
        <v>1</v>
      </c>
      <c r="AM49" s="788" t="b">
        <f t="shared" si="6"/>
        <v>1</v>
      </c>
    </row>
    <row r="50" spans="1:39" s="57" customFormat="1" ht="15.75">
      <c r="A50" s="245" t="s">
        <v>144</v>
      </c>
      <c r="B50" s="252" t="s">
        <v>173</v>
      </c>
      <c r="C50" s="279"/>
      <c r="D50" s="280" t="s">
        <v>84</v>
      </c>
      <c r="E50" s="280"/>
      <c r="F50" s="281"/>
      <c r="G50" s="73">
        <v>3</v>
      </c>
      <c r="H50" s="135">
        <f>G50*30</f>
        <v>90</v>
      </c>
      <c r="I50" s="247">
        <f>J50+K50+L50</f>
        <v>30</v>
      </c>
      <c r="J50" s="133">
        <v>20</v>
      </c>
      <c r="K50" s="133"/>
      <c r="L50" s="133">
        <v>10</v>
      </c>
      <c r="M50" s="134">
        <f>H50-I50</f>
        <v>60</v>
      </c>
      <c r="N50" s="283"/>
      <c r="O50" s="284"/>
      <c r="P50" s="281"/>
      <c r="Q50" s="285"/>
      <c r="R50" s="284"/>
      <c r="S50" s="281"/>
      <c r="T50" s="285"/>
      <c r="U50" s="284"/>
      <c r="V50" s="281"/>
      <c r="W50" s="285"/>
      <c r="X50" s="286"/>
      <c r="Y50" s="532">
        <v>3</v>
      </c>
      <c r="AB50" s="788" t="b">
        <f t="shared" si="3"/>
        <v>1</v>
      </c>
      <c r="AC50" s="788" t="b">
        <f t="shared" si="3"/>
        <v>1</v>
      </c>
      <c r="AD50" s="788" t="b">
        <f t="shared" si="3"/>
        <v>1</v>
      </c>
      <c r="AE50" s="788" t="b">
        <f t="shared" si="3"/>
        <v>1</v>
      </c>
      <c r="AF50" s="788" t="b">
        <f t="shared" si="3"/>
        <v>1</v>
      </c>
      <c r="AG50" s="788" t="b">
        <f t="shared" si="5"/>
        <v>1</v>
      </c>
      <c r="AH50" s="788" t="b">
        <f t="shared" si="5"/>
        <v>1</v>
      </c>
      <c r="AI50" s="788" t="b">
        <f t="shared" si="5"/>
        <v>1</v>
      </c>
      <c r="AJ50" s="788" t="b">
        <f t="shared" si="5"/>
        <v>1</v>
      </c>
      <c r="AK50" s="788" t="b">
        <f t="shared" si="5"/>
        <v>1</v>
      </c>
      <c r="AL50" s="788" t="b">
        <f t="shared" si="11"/>
        <v>1</v>
      </c>
      <c r="AM50" s="788" t="b">
        <f t="shared" si="6"/>
        <v>0</v>
      </c>
    </row>
    <row r="51" spans="1:39" s="57" customFormat="1" ht="31.5">
      <c r="A51" s="245" t="s">
        <v>145</v>
      </c>
      <c r="B51" s="252" t="s">
        <v>174</v>
      </c>
      <c r="C51" s="279"/>
      <c r="D51" s="280"/>
      <c r="E51" s="280"/>
      <c r="F51" s="281"/>
      <c r="G51" s="73">
        <f>G52+G53+G54</f>
        <v>10</v>
      </c>
      <c r="H51" s="135">
        <f>H52+H53+H54</f>
        <v>300</v>
      </c>
      <c r="I51" s="247">
        <f>I52+I53+I54</f>
        <v>123</v>
      </c>
      <c r="J51" s="133">
        <f>J52+J53+J54</f>
        <v>30</v>
      </c>
      <c r="K51" s="280"/>
      <c r="L51" s="133">
        <f>L52+L53+L54</f>
        <v>93</v>
      </c>
      <c r="M51" s="134">
        <f>M52+M53+M54</f>
        <v>177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235"/>
      <c r="AB51" s="788" t="b">
        <f t="shared" si="3"/>
        <v>1</v>
      </c>
      <c r="AC51" s="788" t="b">
        <f t="shared" si="3"/>
        <v>1</v>
      </c>
      <c r="AD51" s="788" t="b">
        <f t="shared" si="3"/>
        <v>1</v>
      </c>
      <c r="AE51" s="788" t="b">
        <f t="shared" si="3"/>
        <v>1</v>
      </c>
      <c r="AF51" s="788" t="b">
        <f t="shared" si="3"/>
        <v>1</v>
      </c>
      <c r="AG51" s="788" t="b">
        <f t="shared" si="5"/>
        <v>1</v>
      </c>
      <c r="AH51" s="788" t="b">
        <f t="shared" si="5"/>
        <v>1</v>
      </c>
      <c r="AI51" s="788" t="b">
        <f t="shared" si="5"/>
        <v>1</v>
      </c>
      <c r="AJ51" s="788" t="b">
        <f t="shared" si="5"/>
        <v>1</v>
      </c>
      <c r="AK51" s="788" t="b">
        <f t="shared" si="5"/>
        <v>1</v>
      </c>
      <c r="AL51" s="788" t="b">
        <f t="shared" si="11"/>
        <v>1</v>
      </c>
      <c r="AM51" s="788" t="b">
        <f t="shared" si="6"/>
        <v>1</v>
      </c>
    </row>
    <row r="52" spans="1:39" s="57" customFormat="1" ht="31.5">
      <c r="A52" s="245" t="s">
        <v>146</v>
      </c>
      <c r="B52" s="252" t="s">
        <v>174</v>
      </c>
      <c r="C52" s="279">
        <v>1</v>
      </c>
      <c r="D52" s="280"/>
      <c r="E52" s="280"/>
      <c r="F52" s="281"/>
      <c r="G52" s="760">
        <v>5</v>
      </c>
      <c r="H52" s="282">
        <f>G52*30</f>
        <v>150</v>
      </c>
      <c r="I52" s="285">
        <f>J52+K52+L52</f>
        <v>60</v>
      </c>
      <c r="J52" s="280">
        <v>30</v>
      </c>
      <c r="K52" s="280"/>
      <c r="L52" s="280">
        <v>30</v>
      </c>
      <c r="M52" s="281">
        <f>H52-I52</f>
        <v>90</v>
      </c>
      <c r="N52" s="283">
        <v>4</v>
      </c>
      <c r="O52" s="284"/>
      <c r="P52" s="281"/>
      <c r="Q52" s="285"/>
      <c r="R52" s="284"/>
      <c r="S52" s="281"/>
      <c r="T52" s="285"/>
      <c r="U52" s="284"/>
      <c r="V52" s="281"/>
      <c r="W52" s="285"/>
      <c r="X52" s="286"/>
      <c r="Y52" s="235"/>
      <c r="AB52" s="788" t="b">
        <f t="shared" si="3"/>
        <v>0</v>
      </c>
      <c r="AC52" s="788" t="b">
        <f t="shared" si="3"/>
        <v>1</v>
      </c>
      <c r="AD52" s="788" t="b">
        <f t="shared" si="3"/>
        <v>1</v>
      </c>
      <c r="AE52" s="788" t="b">
        <f t="shared" si="3"/>
        <v>1</v>
      </c>
      <c r="AF52" s="788" t="b">
        <f t="shared" si="3"/>
        <v>1</v>
      </c>
      <c r="AG52" s="788" t="b">
        <f t="shared" si="5"/>
        <v>1</v>
      </c>
      <c r="AH52" s="788" t="b">
        <f t="shared" si="5"/>
        <v>1</v>
      </c>
      <c r="AI52" s="788" t="b">
        <f t="shared" si="5"/>
        <v>1</v>
      </c>
      <c r="AJ52" s="788" t="b">
        <f t="shared" si="5"/>
        <v>1</v>
      </c>
      <c r="AK52" s="788" t="b">
        <f t="shared" si="5"/>
        <v>1</v>
      </c>
      <c r="AL52" s="788" t="b">
        <f t="shared" si="11"/>
        <v>1</v>
      </c>
      <c r="AM52" s="788" t="b">
        <f t="shared" si="6"/>
        <v>1</v>
      </c>
    </row>
    <row r="53" spans="1:39" s="57" customFormat="1" ht="31.5">
      <c r="A53" s="245" t="s">
        <v>147</v>
      </c>
      <c r="B53" s="252" t="s">
        <v>174</v>
      </c>
      <c r="C53" s="279"/>
      <c r="D53" s="280" t="s">
        <v>280</v>
      </c>
      <c r="E53" s="280"/>
      <c r="F53" s="281"/>
      <c r="G53" s="760">
        <v>3</v>
      </c>
      <c r="H53" s="282">
        <f>G53*30</f>
        <v>90</v>
      </c>
      <c r="I53" s="285">
        <f>J53+K53+L53</f>
        <v>36</v>
      </c>
      <c r="J53" s="280"/>
      <c r="K53" s="280"/>
      <c r="L53" s="280">
        <v>36</v>
      </c>
      <c r="M53" s="281">
        <f>H53-I53</f>
        <v>54</v>
      </c>
      <c r="N53" s="283"/>
      <c r="O53" s="284">
        <v>4</v>
      </c>
      <c r="P53" s="281"/>
      <c r="Q53" s="285"/>
      <c r="R53" s="284"/>
      <c r="S53" s="281"/>
      <c r="T53" s="285"/>
      <c r="U53" s="284"/>
      <c r="V53" s="281"/>
      <c r="W53" s="285"/>
      <c r="X53" s="286"/>
      <c r="Y53" s="235"/>
      <c r="AB53" s="788" t="b">
        <f t="shared" si="3"/>
        <v>1</v>
      </c>
      <c r="AC53" s="788" t="b">
        <f t="shared" si="3"/>
        <v>0</v>
      </c>
      <c r="AD53" s="788" t="b">
        <f t="shared" si="3"/>
        <v>1</v>
      </c>
      <c r="AE53" s="788" t="b">
        <f t="shared" si="3"/>
        <v>1</v>
      </c>
      <c r="AF53" s="788" t="b">
        <f t="shared" si="3"/>
        <v>1</v>
      </c>
      <c r="AG53" s="788" t="b">
        <f t="shared" si="5"/>
        <v>1</v>
      </c>
      <c r="AH53" s="788" t="b">
        <f t="shared" si="5"/>
        <v>1</v>
      </c>
      <c r="AI53" s="788" t="b">
        <f t="shared" si="5"/>
        <v>1</v>
      </c>
      <c r="AJ53" s="788" t="b">
        <f t="shared" si="5"/>
        <v>1</v>
      </c>
      <c r="AK53" s="788" t="b">
        <f t="shared" si="5"/>
        <v>1</v>
      </c>
      <c r="AL53" s="788" t="b">
        <f t="shared" si="11"/>
        <v>1</v>
      </c>
      <c r="AM53" s="788" t="b">
        <f t="shared" si="6"/>
        <v>1</v>
      </c>
    </row>
    <row r="54" spans="1:39" s="57" customFormat="1" ht="31.5">
      <c r="A54" s="245" t="s">
        <v>148</v>
      </c>
      <c r="B54" s="252" t="s">
        <v>174</v>
      </c>
      <c r="C54" s="279"/>
      <c r="D54" s="280" t="s">
        <v>63</v>
      </c>
      <c r="E54" s="280"/>
      <c r="F54" s="281"/>
      <c r="G54" s="74">
        <v>2</v>
      </c>
      <c r="H54" s="282">
        <f>G54*30</f>
        <v>60</v>
      </c>
      <c r="I54" s="285">
        <f>J54+K54+L54</f>
        <v>27</v>
      </c>
      <c r="J54" s="280"/>
      <c r="K54" s="280"/>
      <c r="L54" s="280">
        <v>27</v>
      </c>
      <c r="M54" s="281">
        <f>H54-I54</f>
        <v>33</v>
      </c>
      <c r="N54" s="283"/>
      <c r="O54" s="284"/>
      <c r="P54" s="281">
        <v>3</v>
      </c>
      <c r="Q54" s="285"/>
      <c r="R54" s="284"/>
      <c r="S54" s="281"/>
      <c r="T54" s="285"/>
      <c r="U54" s="284"/>
      <c r="V54" s="281"/>
      <c r="W54" s="285"/>
      <c r="X54" s="286"/>
      <c r="Y54" s="235"/>
      <c r="AB54" s="788" t="b">
        <f t="shared" si="3"/>
        <v>1</v>
      </c>
      <c r="AC54" s="788" t="b">
        <f t="shared" si="3"/>
        <v>1</v>
      </c>
      <c r="AD54" s="788" t="b">
        <f t="shared" si="3"/>
        <v>0</v>
      </c>
      <c r="AE54" s="788" t="b">
        <f t="shared" si="3"/>
        <v>1</v>
      </c>
      <c r="AF54" s="788" t="b">
        <f t="shared" si="3"/>
        <v>1</v>
      </c>
      <c r="AG54" s="788" t="b">
        <f t="shared" si="5"/>
        <v>1</v>
      </c>
      <c r="AH54" s="788" t="b">
        <f t="shared" si="5"/>
        <v>1</v>
      </c>
      <c r="AI54" s="788" t="b">
        <f t="shared" si="5"/>
        <v>1</v>
      </c>
      <c r="AJ54" s="788" t="b">
        <f t="shared" si="5"/>
        <v>1</v>
      </c>
      <c r="AK54" s="788" t="b">
        <f t="shared" si="5"/>
        <v>1</v>
      </c>
      <c r="AL54" s="788" t="b">
        <f t="shared" si="11"/>
        <v>1</v>
      </c>
      <c r="AM54" s="788" t="b">
        <f t="shared" si="6"/>
        <v>1</v>
      </c>
    </row>
    <row r="55" spans="1:39" s="57" customFormat="1" ht="15.75">
      <c r="A55" s="245" t="s">
        <v>149</v>
      </c>
      <c r="B55" s="252" t="s">
        <v>175</v>
      </c>
      <c r="C55" s="279"/>
      <c r="D55" s="280"/>
      <c r="E55" s="280"/>
      <c r="F55" s="281"/>
      <c r="G55" s="73">
        <f>G56+G57+G58</f>
        <v>7.5</v>
      </c>
      <c r="H55" s="135">
        <f>H56+H57+H58</f>
        <v>225</v>
      </c>
      <c r="I55" s="247">
        <f>I56+I57+I58</f>
        <v>132</v>
      </c>
      <c r="J55" s="133">
        <f>J56+J57+J58</f>
        <v>66</v>
      </c>
      <c r="K55" s="280"/>
      <c r="L55" s="133">
        <f>L56+L57+L58</f>
        <v>66</v>
      </c>
      <c r="M55" s="134">
        <f>M56+M57+M58</f>
        <v>93</v>
      </c>
      <c r="N55" s="283"/>
      <c r="O55" s="284"/>
      <c r="P55" s="281"/>
      <c r="Q55" s="285"/>
      <c r="R55" s="284"/>
      <c r="S55" s="281"/>
      <c r="T55" s="285"/>
      <c r="U55" s="284"/>
      <c r="V55" s="281"/>
      <c r="W55" s="285"/>
      <c r="X55" s="286"/>
      <c r="Y55" s="235"/>
      <c r="AB55" s="788" t="b">
        <f t="shared" si="3"/>
        <v>1</v>
      </c>
      <c r="AC55" s="788" t="b">
        <f t="shared" si="3"/>
        <v>1</v>
      </c>
      <c r="AD55" s="788" t="b">
        <f t="shared" si="3"/>
        <v>1</v>
      </c>
      <c r="AE55" s="788" t="b">
        <f t="shared" si="3"/>
        <v>1</v>
      </c>
      <c r="AF55" s="788" t="b">
        <f t="shared" si="3"/>
        <v>1</v>
      </c>
      <c r="AG55" s="788" t="b">
        <f t="shared" si="5"/>
        <v>1</v>
      </c>
      <c r="AH55" s="788" t="b">
        <f t="shared" si="5"/>
        <v>1</v>
      </c>
      <c r="AI55" s="788" t="b">
        <f t="shared" si="5"/>
        <v>1</v>
      </c>
      <c r="AJ55" s="788" t="b">
        <f t="shared" si="5"/>
        <v>1</v>
      </c>
      <c r="AK55" s="788" t="b">
        <f t="shared" si="5"/>
        <v>1</v>
      </c>
      <c r="AL55" s="788" t="b">
        <f t="shared" si="11"/>
        <v>1</v>
      </c>
      <c r="AM55" s="788" t="b">
        <f t="shared" si="6"/>
        <v>1</v>
      </c>
    </row>
    <row r="56" spans="1:39" s="57" customFormat="1" ht="15.75">
      <c r="A56" s="245" t="s">
        <v>150</v>
      </c>
      <c r="B56" s="252" t="s">
        <v>175</v>
      </c>
      <c r="C56" s="279"/>
      <c r="D56" s="280">
        <v>3</v>
      </c>
      <c r="E56" s="280"/>
      <c r="F56" s="281"/>
      <c r="G56" s="760">
        <v>3.5</v>
      </c>
      <c r="H56" s="282">
        <f>G56*30</f>
        <v>105</v>
      </c>
      <c r="I56" s="285">
        <f>J56+K56+L56</f>
        <v>60</v>
      </c>
      <c r="J56" s="280">
        <v>30</v>
      </c>
      <c r="K56" s="280"/>
      <c r="L56" s="280">
        <v>30</v>
      </c>
      <c r="M56" s="281">
        <f>H56-I56</f>
        <v>45</v>
      </c>
      <c r="N56" s="283"/>
      <c r="O56" s="284"/>
      <c r="P56" s="281"/>
      <c r="Q56" s="285">
        <v>4</v>
      </c>
      <c r="R56" s="284"/>
      <c r="S56" s="281"/>
      <c r="T56" s="285"/>
      <c r="U56" s="284"/>
      <c r="V56" s="281"/>
      <c r="W56" s="285"/>
      <c r="X56" s="286"/>
      <c r="Y56" s="235"/>
      <c r="AB56" s="788" t="b">
        <f t="shared" si="3"/>
        <v>1</v>
      </c>
      <c r="AC56" s="788" t="b">
        <f t="shared" si="3"/>
        <v>1</v>
      </c>
      <c r="AD56" s="788" t="b">
        <f t="shared" si="3"/>
        <v>1</v>
      </c>
      <c r="AE56" s="788" t="b">
        <f t="shared" si="3"/>
        <v>0</v>
      </c>
      <c r="AF56" s="788" t="b">
        <f t="shared" si="3"/>
        <v>1</v>
      </c>
      <c r="AG56" s="788" t="b">
        <f t="shared" si="5"/>
        <v>1</v>
      </c>
      <c r="AH56" s="788" t="b">
        <f t="shared" si="5"/>
        <v>1</v>
      </c>
      <c r="AI56" s="788" t="b">
        <f t="shared" si="5"/>
        <v>1</v>
      </c>
      <c r="AJ56" s="788" t="b">
        <f t="shared" si="5"/>
        <v>1</v>
      </c>
      <c r="AK56" s="788" t="b">
        <f t="shared" si="5"/>
        <v>1</v>
      </c>
      <c r="AL56" s="788" t="b">
        <f t="shared" si="11"/>
        <v>1</v>
      </c>
      <c r="AM56" s="788" t="b">
        <f t="shared" si="6"/>
        <v>1</v>
      </c>
    </row>
    <row r="57" spans="1:39" s="57" customFormat="1" ht="15.75">
      <c r="A57" s="245" t="s">
        <v>151</v>
      </c>
      <c r="B57" s="252" t="s">
        <v>175</v>
      </c>
      <c r="C57" s="279"/>
      <c r="D57" s="280"/>
      <c r="E57" s="280"/>
      <c r="F57" s="281"/>
      <c r="G57" s="74">
        <v>2</v>
      </c>
      <c r="H57" s="282">
        <f>G57*30</f>
        <v>60</v>
      </c>
      <c r="I57" s="285">
        <f>J57+K57+L57</f>
        <v>36</v>
      </c>
      <c r="J57" s="280">
        <v>18</v>
      </c>
      <c r="K57" s="280"/>
      <c r="L57" s="280">
        <v>18</v>
      </c>
      <c r="M57" s="281">
        <f>H57-I57</f>
        <v>24</v>
      </c>
      <c r="N57" s="283"/>
      <c r="O57" s="284"/>
      <c r="P57" s="281"/>
      <c r="Q57" s="285"/>
      <c r="R57" s="284">
        <v>4</v>
      </c>
      <c r="S57" s="281"/>
      <c r="T57" s="285"/>
      <c r="U57" s="284"/>
      <c r="V57" s="281"/>
      <c r="W57" s="285"/>
      <c r="X57" s="286"/>
      <c r="Y57" s="235"/>
      <c r="AB57" s="788" t="b">
        <f t="shared" si="3"/>
        <v>1</v>
      </c>
      <c r="AC57" s="788" t="b">
        <f t="shared" si="3"/>
        <v>1</v>
      </c>
      <c r="AD57" s="788" t="b">
        <f t="shared" si="3"/>
        <v>1</v>
      </c>
      <c r="AE57" s="788" t="b">
        <f t="shared" si="3"/>
        <v>1</v>
      </c>
      <c r="AF57" s="788" t="b">
        <f t="shared" si="3"/>
        <v>0</v>
      </c>
      <c r="AG57" s="788" t="b">
        <f t="shared" si="5"/>
        <v>1</v>
      </c>
      <c r="AH57" s="788" t="b">
        <f t="shared" si="5"/>
        <v>1</v>
      </c>
      <c r="AI57" s="788" t="b">
        <f t="shared" si="5"/>
        <v>1</v>
      </c>
      <c r="AJ57" s="788" t="b">
        <f t="shared" si="5"/>
        <v>1</v>
      </c>
      <c r="AK57" s="788" t="b">
        <f t="shared" si="5"/>
        <v>1</v>
      </c>
      <c r="AL57" s="788" t="b">
        <f t="shared" si="11"/>
        <v>1</v>
      </c>
      <c r="AM57" s="788" t="b">
        <f t="shared" si="6"/>
        <v>1</v>
      </c>
    </row>
    <row r="58" spans="1:39" s="57" customFormat="1" ht="15.75">
      <c r="A58" s="245" t="s">
        <v>152</v>
      </c>
      <c r="B58" s="252" t="s">
        <v>175</v>
      </c>
      <c r="C58" s="279" t="s">
        <v>65</v>
      </c>
      <c r="D58" s="280"/>
      <c r="E58" s="280"/>
      <c r="F58" s="281"/>
      <c r="G58" s="74">
        <v>2</v>
      </c>
      <c r="H58" s="282">
        <f>G58*30</f>
        <v>60</v>
      </c>
      <c r="I58" s="285">
        <f>J58+K58+L58</f>
        <v>36</v>
      </c>
      <c r="J58" s="280">
        <v>18</v>
      </c>
      <c r="K58" s="280"/>
      <c r="L58" s="280">
        <v>18</v>
      </c>
      <c r="M58" s="281">
        <f>H58-I58</f>
        <v>24</v>
      </c>
      <c r="N58" s="283"/>
      <c r="O58" s="284"/>
      <c r="P58" s="281"/>
      <c r="Q58" s="285"/>
      <c r="R58" s="284"/>
      <c r="S58" s="281">
        <v>4</v>
      </c>
      <c r="T58" s="285"/>
      <c r="U58" s="284"/>
      <c r="V58" s="281"/>
      <c r="W58" s="285"/>
      <c r="X58" s="286"/>
      <c r="Y58" s="235"/>
      <c r="AB58" s="788" t="b">
        <f t="shared" si="3"/>
        <v>1</v>
      </c>
      <c r="AC58" s="788" t="b">
        <f t="shared" si="3"/>
        <v>1</v>
      </c>
      <c r="AD58" s="788" t="b">
        <f t="shared" si="3"/>
        <v>1</v>
      </c>
      <c r="AE58" s="788" t="b">
        <f t="shared" si="3"/>
        <v>1</v>
      </c>
      <c r="AF58" s="788" t="b">
        <f t="shared" si="3"/>
        <v>1</v>
      </c>
      <c r="AG58" s="788" t="b">
        <f t="shared" si="5"/>
        <v>0</v>
      </c>
      <c r="AH58" s="788" t="b">
        <f t="shared" si="5"/>
        <v>1</v>
      </c>
      <c r="AI58" s="788" t="b">
        <f t="shared" si="5"/>
        <v>1</v>
      </c>
      <c r="AJ58" s="788" t="b">
        <f t="shared" si="5"/>
        <v>1</v>
      </c>
      <c r="AK58" s="788" t="b">
        <f t="shared" si="5"/>
        <v>1</v>
      </c>
      <c r="AL58" s="788" t="b">
        <f t="shared" si="11"/>
        <v>1</v>
      </c>
      <c r="AM58" s="788" t="b">
        <f t="shared" si="6"/>
        <v>1</v>
      </c>
    </row>
    <row r="59" spans="1:39" s="57" customFormat="1" ht="31.5">
      <c r="A59" s="245" t="s">
        <v>153</v>
      </c>
      <c r="B59" s="252" t="s">
        <v>177</v>
      </c>
      <c r="C59" s="279"/>
      <c r="D59" s="280"/>
      <c r="E59" s="280"/>
      <c r="F59" s="281"/>
      <c r="G59" s="73">
        <f>G60+G61</f>
        <v>6</v>
      </c>
      <c r="H59" s="135">
        <f aca="true" t="shared" si="13" ref="H59:M59">H60+H61</f>
        <v>180</v>
      </c>
      <c r="I59" s="247">
        <f t="shared" si="13"/>
        <v>54</v>
      </c>
      <c r="J59" s="133">
        <f t="shared" si="13"/>
        <v>36</v>
      </c>
      <c r="K59" s="133">
        <f t="shared" si="13"/>
        <v>10</v>
      </c>
      <c r="L59" s="133">
        <f t="shared" si="13"/>
        <v>8</v>
      </c>
      <c r="M59" s="134">
        <f t="shared" si="13"/>
        <v>126</v>
      </c>
      <c r="N59" s="283"/>
      <c r="O59" s="284"/>
      <c r="P59" s="281"/>
      <c r="Q59" s="285"/>
      <c r="R59" s="284"/>
      <c r="S59" s="281"/>
      <c r="T59" s="285"/>
      <c r="U59" s="284"/>
      <c r="V59" s="281"/>
      <c r="W59" s="285"/>
      <c r="X59" s="286"/>
      <c r="Y59" s="235"/>
      <c r="AB59" s="788" t="b">
        <f t="shared" si="3"/>
        <v>1</v>
      </c>
      <c r="AC59" s="788" t="b">
        <f t="shared" si="3"/>
        <v>1</v>
      </c>
      <c r="AD59" s="788" t="b">
        <f t="shared" si="3"/>
        <v>1</v>
      </c>
      <c r="AE59" s="788" t="b">
        <f t="shared" si="3"/>
        <v>1</v>
      </c>
      <c r="AF59" s="788" t="b">
        <f t="shared" si="3"/>
        <v>1</v>
      </c>
      <c r="AG59" s="788" t="b">
        <f t="shared" si="5"/>
        <v>1</v>
      </c>
      <c r="AH59" s="788" t="b">
        <f t="shared" si="5"/>
        <v>1</v>
      </c>
      <c r="AI59" s="788" t="b">
        <f t="shared" si="5"/>
        <v>1</v>
      </c>
      <c r="AJ59" s="788" t="b">
        <f t="shared" si="5"/>
        <v>1</v>
      </c>
      <c r="AK59" s="788" t="b">
        <f t="shared" si="5"/>
        <v>1</v>
      </c>
      <c r="AL59" s="788" t="b">
        <f t="shared" si="11"/>
        <v>1</v>
      </c>
      <c r="AM59" s="788" t="b">
        <f t="shared" si="6"/>
        <v>1</v>
      </c>
    </row>
    <row r="60" spans="1:39" s="57" customFormat="1" ht="15.75">
      <c r="A60" s="245" t="s">
        <v>154</v>
      </c>
      <c r="B60" s="252" t="s">
        <v>289</v>
      </c>
      <c r="C60" s="279"/>
      <c r="D60" s="280" t="s">
        <v>62</v>
      </c>
      <c r="E60" s="280"/>
      <c r="F60" s="281"/>
      <c r="G60" s="760">
        <v>3</v>
      </c>
      <c r="H60" s="282">
        <f>G60*30</f>
        <v>90</v>
      </c>
      <c r="I60" s="285">
        <f>J60+K60+L60</f>
        <v>24</v>
      </c>
      <c r="J60" s="280">
        <v>16</v>
      </c>
      <c r="K60" s="280"/>
      <c r="L60" s="280">
        <v>8</v>
      </c>
      <c r="M60" s="281">
        <f>H60-I60</f>
        <v>66</v>
      </c>
      <c r="N60" s="283"/>
      <c r="O60" s="284">
        <v>3</v>
      </c>
      <c r="P60" s="281"/>
      <c r="Q60" s="285"/>
      <c r="R60" s="284"/>
      <c r="S60" s="281"/>
      <c r="T60" s="285"/>
      <c r="U60" s="284"/>
      <c r="V60" s="281"/>
      <c r="W60" s="285"/>
      <c r="X60" s="286"/>
      <c r="Y60" s="235"/>
      <c r="AB60" s="788" t="b">
        <f t="shared" si="3"/>
        <v>1</v>
      </c>
      <c r="AC60" s="788" t="b">
        <f t="shared" si="3"/>
        <v>0</v>
      </c>
      <c r="AD60" s="788" t="b">
        <f t="shared" si="3"/>
        <v>1</v>
      </c>
      <c r="AE60" s="788" t="b">
        <f t="shared" si="3"/>
        <v>1</v>
      </c>
      <c r="AF60" s="788" t="b">
        <f t="shared" si="3"/>
        <v>1</v>
      </c>
      <c r="AG60" s="788" t="b">
        <f t="shared" si="5"/>
        <v>1</v>
      </c>
      <c r="AH60" s="788" t="b">
        <f t="shared" si="5"/>
        <v>1</v>
      </c>
      <c r="AI60" s="788" t="b">
        <f t="shared" si="5"/>
        <v>1</v>
      </c>
      <c r="AJ60" s="788" t="b">
        <f t="shared" si="5"/>
        <v>1</v>
      </c>
      <c r="AK60" s="788" t="b">
        <f t="shared" si="5"/>
        <v>1</v>
      </c>
      <c r="AL60" s="788" t="b">
        <f t="shared" si="11"/>
        <v>1</v>
      </c>
      <c r="AM60" s="788" t="b">
        <f t="shared" si="6"/>
        <v>1</v>
      </c>
    </row>
    <row r="61" spans="1:39" s="807" customFormat="1" ht="15.75">
      <c r="A61" s="796" t="s">
        <v>155</v>
      </c>
      <c r="B61" s="797" t="s">
        <v>176</v>
      </c>
      <c r="C61" s="798" t="s">
        <v>90</v>
      </c>
      <c r="D61" s="799"/>
      <c r="E61" s="799"/>
      <c r="F61" s="800"/>
      <c r="G61" s="760">
        <v>3</v>
      </c>
      <c r="H61" s="801">
        <f>G61*30</f>
        <v>90</v>
      </c>
      <c r="I61" s="802">
        <f>J61+K61+L61</f>
        <v>30</v>
      </c>
      <c r="J61" s="799">
        <v>20</v>
      </c>
      <c r="K61" s="799">
        <v>10</v>
      </c>
      <c r="L61" s="799"/>
      <c r="M61" s="800">
        <f>H61-I61</f>
        <v>60</v>
      </c>
      <c r="N61" s="803"/>
      <c r="O61" s="804"/>
      <c r="P61" s="800"/>
      <c r="Q61" s="802"/>
      <c r="R61" s="804"/>
      <c r="S61" s="800"/>
      <c r="T61" s="802"/>
      <c r="U61" s="804"/>
      <c r="V61" s="800"/>
      <c r="W61" s="802"/>
      <c r="X61" s="805">
        <v>3</v>
      </c>
      <c r="Y61" s="806"/>
      <c r="AB61" s="808" t="b">
        <f t="shared" si="3"/>
        <v>1</v>
      </c>
      <c r="AC61" s="808" t="b">
        <f t="shared" si="3"/>
        <v>1</v>
      </c>
      <c r="AD61" s="808" t="b">
        <f t="shared" si="3"/>
        <v>1</v>
      </c>
      <c r="AE61" s="808" t="b">
        <f t="shared" si="3"/>
        <v>1</v>
      </c>
      <c r="AF61" s="808" t="b">
        <f t="shared" si="3"/>
        <v>1</v>
      </c>
      <c r="AG61" s="808" t="b">
        <f t="shared" si="5"/>
        <v>1</v>
      </c>
      <c r="AH61" s="808" t="b">
        <f t="shared" si="5"/>
        <v>1</v>
      </c>
      <c r="AI61" s="808" t="b">
        <f t="shared" si="5"/>
        <v>1</v>
      </c>
      <c r="AJ61" s="808" t="b">
        <f t="shared" si="5"/>
        <v>1</v>
      </c>
      <c r="AK61" s="808" t="b">
        <f t="shared" si="5"/>
        <v>1</v>
      </c>
      <c r="AL61" s="808" t="b">
        <f t="shared" si="11"/>
        <v>0</v>
      </c>
      <c r="AM61" s="808" t="b">
        <f t="shared" si="6"/>
        <v>1</v>
      </c>
    </row>
    <row r="62" spans="1:39" s="57" customFormat="1" ht="31.5">
      <c r="A62" s="245" t="s">
        <v>156</v>
      </c>
      <c r="B62" s="252" t="s">
        <v>178</v>
      </c>
      <c r="C62" s="279">
        <v>7</v>
      </c>
      <c r="D62" s="280"/>
      <c r="E62" s="280"/>
      <c r="F62" s="281"/>
      <c r="G62" s="73">
        <v>3</v>
      </c>
      <c r="H62" s="135">
        <f>G62*30</f>
        <v>90</v>
      </c>
      <c r="I62" s="247">
        <f>J62+K62+L62</f>
        <v>45</v>
      </c>
      <c r="J62" s="133">
        <v>30</v>
      </c>
      <c r="K62" s="280"/>
      <c r="L62" s="133">
        <v>15</v>
      </c>
      <c r="M62" s="134">
        <f>H62-I62</f>
        <v>45</v>
      </c>
      <c r="N62" s="283"/>
      <c r="O62" s="284"/>
      <c r="P62" s="281"/>
      <c r="Q62" s="285"/>
      <c r="R62" s="284"/>
      <c r="S62" s="281"/>
      <c r="T62" s="285"/>
      <c r="U62" s="284"/>
      <c r="V62" s="281"/>
      <c r="W62" s="285">
        <v>3</v>
      </c>
      <c r="X62" s="286"/>
      <c r="Y62" s="235"/>
      <c r="AB62" s="788" t="b">
        <f t="shared" si="3"/>
        <v>1</v>
      </c>
      <c r="AC62" s="788" t="b">
        <f t="shared" si="3"/>
        <v>1</v>
      </c>
      <c r="AD62" s="788" t="b">
        <f t="shared" si="3"/>
        <v>1</v>
      </c>
      <c r="AE62" s="788" t="b">
        <f t="shared" si="3"/>
        <v>1</v>
      </c>
      <c r="AF62" s="788" t="b">
        <f t="shared" si="3"/>
        <v>1</v>
      </c>
      <c r="AG62" s="788" t="b">
        <f t="shared" si="5"/>
        <v>1</v>
      </c>
      <c r="AH62" s="788" t="b">
        <f t="shared" si="5"/>
        <v>1</v>
      </c>
      <c r="AI62" s="788" t="b">
        <f t="shared" si="5"/>
        <v>1</v>
      </c>
      <c r="AJ62" s="788" t="b">
        <f t="shared" si="5"/>
        <v>1</v>
      </c>
      <c r="AK62" s="788" t="b">
        <f t="shared" si="5"/>
        <v>0</v>
      </c>
      <c r="AL62" s="788" t="b">
        <f t="shared" si="11"/>
        <v>1</v>
      </c>
      <c r="AM62" s="788" t="b">
        <f t="shared" si="6"/>
        <v>1</v>
      </c>
    </row>
    <row r="63" spans="1:39" s="57" customFormat="1" ht="15.75">
      <c r="A63" s="245" t="s">
        <v>157</v>
      </c>
      <c r="B63" s="252" t="s">
        <v>179</v>
      </c>
      <c r="C63" s="279"/>
      <c r="D63" s="280"/>
      <c r="E63" s="280"/>
      <c r="F63" s="281"/>
      <c r="G63" s="73">
        <f>G64+G65+G66</f>
        <v>10.5</v>
      </c>
      <c r="H63" s="135">
        <f>H64+H65+H66</f>
        <v>315</v>
      </c>
      <c r="I63" s="247">
        <f>I64+I65+I66</f>
        <v>156</v>
      </c>
      <c r="J63" s="133">
        <f>J64+J65+J66</f>
        <v>66</v>
      </c>
      <c r="K63" s="280"/>
      <c r="L63" s="133">
        <f>L64+L65+L66</f>
        <v>90</v>
      </c>
      <c r="M63" s="134">
        <f>M64+M65+M66</f>
        <v>159</v>
      </c>
      <c r="N63" s="283"/>
      <c r="O63" s="284"/>
      <c r="P63" s="281"/>
      <c r="Q63" s="285"/>
      <c r="R63" s="284"/>
      <c r="S63" s="281"/>
      <c r="T63" s="285"/>
      <c r="U63" s="284"/>
      <c r="V63" s="281"/>
      <c r="W63" s="285"/>
      <c r="X63" s="286"/>
      <c r="Y63" s="235"/>
      <c r="AB63" s="788" t="b">
        <f t="shared" si="3"/>
        <v>1</v>
      </c>
      <c r="AC63" s="788" t="b">
        <f t="shared" si="3"/>
        <v>1</v>
      </c>
      <c r="AD63" s="788" t="b">
        <f t="shared" si="3"/>
        <v>1</v>
      </c>
      <c r="AE63" s="788" t="b">
        <f t="shared" si="3"/>
        <v>1</v>
      </c>
      <c r="AF63" s="788" t="b">
        <f t="shared" si="3"/>
        <v>1</v>
      </c>
      <c r="AG63" s="788" t="b">
        <f t="shared" si="5"/>
        <v>1</v>
      </c>
      <c r="AH63" s="788" t="b">
        <f t="shared" si="5"/>
        <v>1</v>
      </c>
      <c r="AI63" s="788" t="b">
        <f t="shared" si="5"/>
        <v>1</v>
      </c>
      <c r="AJ63" s="788" t="b">
        <f t="shared" si="5"/>
        <v>1</v>
      </c>
      <c r="AK63" s="788" t="b">
        <f t="shared" si="5"/>
        <v>1</v>
      </c>
      <c r="AL63" s="788" t="b">
        <f t="shared" si="11"/>
        <v>1</v>
      </c>
      <c r="AM63" s="788" t="b">
        <f t="shared" si="6"/>
        <v>1</v>
      </c>
    </row>
    <row r="64" spans="1:39" s="57" customFormat="1" ht="15.75">
      <c r="A64" s="245" t="s">
        <v>158</v>
      </c>
      <c r="B64" s="252" t="s">
        <v>179</v>
      </c>
      <c r="C64" s="279"/>
      <c r="D64" s="280" t="s">
        <v>63</v>
      </c>
      <c r="E64" s="280"/>
      <c r="F64" s="281"/>
      <c r="G64" s="760">
        <v>3</v>
      </c>
      <c r="H64" s="282">
        <f>G64*30</f>
        <v>90</v>
      </c>
      <c r="I64" s="285">
        <f>J64+K64+L64</f>
        <v>36</v>
      </c>
      <c r="J64" s="280">
        <v>18</v>
      </c>
      <c r="K64" s="280"/>
      <c r="L64" s="280">
        <v>18</v>
      </c>
      <c r="M64" s="281">
        <f>H64-I64</f>
        <v>54</v>
      </c>
      <c r="N64" s="283"/>
      <c r="O64" s="284"/>
      <c r="P64" s="281">
        <v>4</v>
      </c>
      <c r="Q64" s="285"/>
      <c r="R64" s="284"/>
      <c r="S64" s="281"/>
      <c r="T64" s="285"/>
      <c r="U64" s="284"/>
      <c r="V64" s="281"/>
      <c r="W64" s="285"/>
      <c r="X64" s="286"/>
      <c r="Y64" s="235"/>
      <c r="AB64" s="788" t="b">
        <f t="shared" si="3"/>
        <v>1</v>
      </c>
      <c r="AC64" s="788" t="b">
        <f t="shared" si="3"/>
        <v>1</v>
      </c>
      <c r="AD64" s="788" t="b">
        <f t="shared" si="3"/>
        <v>0</v>
      </c>
      <c r="AE64" s="788" t="b">
        <f t="shared" si="3"/>
        <v>1</v>
      </c>
      <c r="AF64" s="788" t="b">
        <f t="shared" si="3"/>
        <v>1</v>
      </c>
      <c r="AG64" s="788" t="b">
        <f t="shared" si="5"/>
        <v>1</v>
      </c>
      <c r="AH64" s="788" t="b">
        <f t="shared" si="5"/>
        <v>1</v>
      </c>
      <c r="AI64" s="788" t="b">
        <f t="shared" si="5"/>
        <v>1</v>
      </c>
      <c r="AJ64" s="788" t="b">
        <f t="shared" si="5"/>
        <v>1</v>
      </c>
      <c r="AK64" s="788" t="b">
        <f t="shared" si="5"/>
        <v>1</v>
      </c>
      <c r="AL64" s="788" t="b">
        <f t="shared" si="11"/>
        <v>1</v>
      </c>
      <c r="AM64" s="788" t="b">
        <f t="shared" si="6"/>
        <v>1</v>
      </c>
    </row>
    <row r="65" spans="1:39" s="57" customFormat="1" ht="15.75">
      <c r="A65" s="245" t="s">
        <v>159</v>
      </c>
      <c r="B65" s="252" t="s">
        <v>179</v>
      </c>
      <c r="C65" s="279"/>
      <c r="D65" s="280">
        <v>3</v>
      </c>
      <c r="E65" s="280"/>
      <c r="F65" s="281"/>
      <c r="G65" s="760">
        <v>5</v>
      </c>
      <c r="H65" s="282">
        <f>G65*30</f>
        <v>150</v>
      </c>
      <c r="I65" s="285">
        <f>J65+K65+L65</f>
        <v>75</v>
      </c>
      <c r="J65" s="280">
        <v>30</v>
      </c>
      <c r="K65" s="280"/>
      <c r="L65" s="280">
        <v>45</v>
      </c>
      <c r="M65" s="281">
        <f>H65-I65</f>
        <v>75</v>
      </c>
      <c r="N65" s="283"/>
      <c r="O65" s="284"/>
      <c r="P65" s="281"/>
      <c r="Q65" s="285">
        <v>5</v>
      </c>
      <c r="R65" s="284"/>
      <c r="S65" s="281"/>
      <c r="T65" s="285"/>
      <c r="U65" s="284"/>
      <c r="V65" s="281"/>
      <c r="W65" s="285"/>
      <c r="X65" s="286"/>
      <c r="Y65" s="235"/>
      <c r="AB65" s="788" t="b">
        <f t="shared" si="3"/>
        <v>1</v>
      </c>
      <c r="AC65" s="788" t="b">
        <f t="shared" si="3"/>
        <v>1</v>
      </c>
      <c r="AD65" s="788" t="b">
        <f t="shared" si="3"/>
        <v>1</v>
      </c>
      <c r="AE65" s="788" t="b">
        <f t="shared" si="3"/>
        <v>0</v>
      </c>
      <c r="AF65" s="788" t="b">
        <f t="shared" si="3"/>
        <v>1</v>
      </c>
      <c r="AG65" s="788" t="b">
        <f t="shared" si="5"/>
        <v>1</v>
      </c>
      <c r="AH65" s="788" t="b">
        <f t="shared" si="5"/>
        <v>1</v>
      </c>
      <c r="AI65" s="788" t="b">
        <f t="shared" si="5"/>
        <v>1</v>
      </c>
      <c r="AJ65" s="788" t="b">
        <f t="shared" si="5"/>
        <v>1</v>
      </c>
      <c r="AK65" s="788" t="b">
        <f t="shared" si="5"/>
        <v>1</v>
      </c>
      <c r="AL65" s="788" t="b">
        <f t="shared" si="11"/>
        <v>1</v>
      </c>
      <c r="AM65" s="788" t="b">
        <f t="shared" si="6"/>
        <v>1</v>
      </c>
    </row>
    <row r="66" spans="1:39" s="57" customFormat="1" ht="15.75">
      <c r="A66" s="245" t="s">
        <v>160</v>
      </c>
      <c r="B66" s="252" t="s">
        <v>179</v>
      </c>
      <c r="C66" s="279" t="s">
        <v>64</v>
      </c>
      <c r="D66" s="280"/>
      <c r="E66" s="280"/>
      <c r="F66" s="281"/>
      <c r="G66" s="74">
        <v>2.5</v>
      </c>
      <c r="H66" s="282">
        <f>G66*30</f>
        <v>75</v>
      </c>
      <c r="I66" s="285">
        <f>J66+K66+L66</f>
        <v>45</v>
      </c>
      <c r="J66" s="280">
        <v>18</v>
      </c>
      <c r="K66" s="280"/>
      <c r="L66" s="280">
        <v>27</v>
      </c>
      <c r="M66" s="281">
        <f>H66-I66</f>
        <v>30</v>
      </c>
      <c r="N66" s="283"/>
      <c r="O66" s="284"/>
      <c r="P66" s="281"/>
      <c r="Q66" s="285"/>
      <c r="R66" s="284">
        <v>5</v>
      </c>
      <c r="S66" s="281"/>
      <c r="T66" s="285"/>
      <c r="U66" s="284"/>
      <c r="V66" s="281"/>
      <c r="W66" s="285"/>
      <c r="X66" s="286"/>
      <c r="Y66" s="235"/>
      <c r="AB66" s="788" t="b">
        <f t="shared" si="3"/>
        <v>1</v>
      </c>
      <c r="AC66" s="788" t="b">
        <f t="shared" si="3"/>
        <v>1</v>
      </c>
      <c r="AD66" s="788" t="b">
        <f t="shared" si="3"/>
        <v>1</v>
      </c>
      <c r="AE66" s="788" t="b">
        <f t="shared" si="3"/>
        <v>1</v>
      </c>
      <c r="AF66" s="788" t="b">
        <f t="shared" si="3"/>
        <v>0</v>
      </c>
      <c r="AG66" s="788" t="b">
        <f t="shared" si="5"/>
        <v>1</v>
      </c>
      <c r="AH66" s="788" t="b">
        <f t="shared" si="5"/>
        <v>1</v>
      </c>
      <c r="AI66" s="788" t="b">
        <f t="shared" si="5"/>
        <v>1</v>
      </c>
      <c r="AJ66" s="788" t="b">
        <f t="shared" si="5"/>
        <v>1</v>
      </c>
      <c r="AK66" s="788" t="b">
        <f t="shared" si="5"/>
        <v>1</v>
      </c>
      <c r="AL66" s="788" t="b">
        <f t="shared" si="11"/>
        <v>1</v>
      </c>
      <c r="AM66" s="788" t="b">
        <f t="shared" si="6"/>
        <v>1</v>
      </c>
    </row>
    <row r="67" spans="1:39" s="57" customFormat="1" ht="15.75">
      <c r="A67" s="245" t="s">
        <v>161</v>
      </c>
      <c r="B67" s="252" t="s">
        <v>180</v>
      </c>
      <c r="C67" s="279"/>
      <c r="D67" s="280"/>
      <c r="E67" s="280"/>
      <c r="F67" s="281"/>
      <c r="G67" s="73">
        <f>G68+G69</f>
        <v>4.5</v>
      </c>
      <c r="H67" s="135">
        <f aca="true" t="shared" si="14" ref="H67:M67">H68+H69</f>
        <v>135</v>
      </c>
      <c r="I67" s="247">
        <f t="shared" si="14"/>
        <v>81</v>
      </c>
      <c r="J67" s="133">
        <f t="shared" si="14"/>
        <v>45</v>
      </c>
      <c r="K67" s="133">
        <f t="shared" si="14"/>
        <v>9</v>
      </c>
      <c r="L67" s="133">
        <f t="shared" si="14"/>
        <v>27</v>
      </c>
      <c r="M67" s="134">
        <f t="shared" si="14"/>
        <v>54</v>
      </c>
      <c r="N67" s="283"/>
      <c r="O67" s="284"/>
      <c r="P67" s="281"/>
      <c r="Q67" s="285"/>
      <c r="R67" s="284"/>
      <c r="S67" s="281"/>
      <c r="T67" s="285"/>
      <c r="U67" s="284"/>
      <c r="V67" s="281"/>
      <c r="W67" s="285"/>
      <c r="X67" s="286"/>
      <c r="Y67" s="235"/>
      <c r="AB67" s="788" t="b">
        <f t="shared" si="3"/>
        <v>1</v>
      </c>
      <c r="AC67" s="788" t="b">
        <f t="shared" si="3"/>
        <v>1</v>
      </c>
      <c r="AD67" s="788" t="b">
        <f t="shared" si="3"/>
        <v>1</v>
      </c>
      <c r="AE67" s="788" t="b">
        <f t="shared" si="3"/>
        <v>1</v>
      </c>
      <c r="AF67" s="788" t="b">
        <f t="shared" si="3"/>
        <v>1</v>
      </c>
      <c r="AG67" s="788" t="b">
        <f t="shared" si="5"/>
        <v>1</v>
      </c>
      <c r="AH67" s="788" t="b">
        <f t="shared" si="5"/>
        <v>1</v>
      </c>
      <c r="AI67" s="788" t="b">
        <f t="shared" si="5"/>
        <v>1</v>
      </c>
      <c r="AJ67" s="788" t="b">
        <f t="shared" si="5"/>
        <v>1</v>
      </c>
      <c r="AK67" s="788" t="b">
        <f t="shared" si="5"/>
        <v>1</v>
      </c>
      <c r="AL67" s="788" t="b">
        <f t="shared" si="11"/>
        <v>1</v>
      </c>
      <c r="AM67" s="788" t="b">
        <f t="shared" si="6"/>
        <v>1</v>
      </c>
    </row>
    <row r="68" spans="1:39" s="57" customFormat="1" ht="15.75">
      <c r="A68" s="245" t="s">
        <v>162</v>
      </c>
      <c r="B68" s="252" t="s">
        <v>180</v>
      </c>
      <c r="C68" s="279"/>
      <c r="D68" s="280"/>
      <c r="E68" s="280"/>
      <c r="F68" s="281"/>
      <c r="G68" s="74">
        <v>2.5</v>
      </c>
      <c r="H68" s="282">
        <f>G68*30</f>
        <v>75</v>
      </c>
      <c r="I68" s="285">
        <f>J68+K68+L68</f>
        <v>45</v>
      </c>
      <c r="J68" s="280">
        <v>27</v>
      </c>
      <c r="K68" s="280"/>
      <c r="L68" s="280">
        <v>18</v>
      </c>
      <c r="M68" s="281">
        <f>H68-I68</f>
        <v>30</v>
      </c>
      <c r="N68" s="283"/>
      <c r="O68" s="284"/>
      <c r="P68" s="281"/>
      <c r="Q68" s="285"/>
      <c r="R68" s="284">
        <v>5</v>
      </c>
      <c r="S68" s="281"/>
      <c r="T68" s="285"/>
      <c r="U68" s="284"/>
      <c r="V68" s="281"/>
      <c r="W68" s="285"/>
      <c r="X68" s="286"/>
      <c r="Y68" s="235"/>
      <c r="AB68" s="788" t="b">
        <f t="shared" si="3"/>
        <v>1</v>
      </c>
      <c r="AC68" s="788" t="b">
        <f t="shared" si="3"/>
        <v>1</v>
      </c>
      <c r="AD68" s="788" t="b">
        <f t="shared" si="3"/>
        <v>1</v>
      </c>
      <c r="AE68" s="788" t="b">
        <f t="shared" si="3"/>
        <v>1</v>
      </c>
      <c r="AF68" s="788" t="b">
        <f t="shared" si="3"/>
        <v>0</v>
      </c>
      <c r="AG68" s="788" t="b">
        <f t="shared" si="5"/>
        <v>1</v>
      </c>
      <c r="AH68" s="788" t="b">
        <f t="shared" si="5"/>
        <v>1</v>
      </c>
      <c r="AI68" s="788" t="b">
        <f t="shared" si="5"/>
        <v>1</v>
      </c>
      <c r="AJ68" s="788" t="b">
        <f t="shared" si="5"/>
        <v>1</v>
      </c>
      <c r="AK68" s="788" t="b">
        <f t="shared" si="5"/>
        <v>1</v>
      </c>
      <c r="AL68" s="788" t="b">
        <f t="shared" si="11"/>
        <v>1</v>
      </c>
      <c r="AM68" s="788" t="b">
        <f t="shared" si="6"/>
        <v>1</v>
      </c>
    </row>
    <row r="69" spans="1:39" s="57" customFormat="1" ht="15.75">
      <c r="A69" s="245" t="s">
        <v>163</v>
      </c>
      <c r="B69" s="252" t="s">
        <v>180</v>
      </c>
      <c r="C69" s="279" t="s">
        <v>65</v>
      </c>
      <c r="D69" s="280"/>
      <c r="E69" s="280"/>
      <c r="F69" s="281"/>
      <c r="G69" s="74">
        <v>2</v>
      </c>
      <c r="H69" s="282">
        <f>G69*30</f>
        <v>60</v>
      </c>
      <c r="I69" s="285">
        <f>J69+K69+L69</f>
        <v>36</v>
      </c>
      <c r="J69" s="280">
        <v>18</v>
      </c>
      <c r="K69" s="280">
        <v>9</v>
      </c>
      <c r="L69" s="280">
        <v>9</v>
      </c>
      <c r="M69" s="281">
        <f>H69-I69</f>
        <v>24</v>
      </c>
      <c r="N69" s="283"/>
      <c r="O69" s="284"/>
      <c r="P69" s="281"/>
      <c r="Q69" s="285"/>
      <c r="R69" s="284"/>
      <c r="S69" s="281">
        <v>4</v>
      </c>
      <c r="T69" s="285"/>
      <c r="U69" s="284"/>
      <c r="V69" s="281"/>
      <c r="W69" s="285"/>
      <c r="X69" s="286"/>
      <c r="Y69" s="235"/>
      <c r="AB69" s="788" t="b">
        <f t="shared" si="3"/>
        <v>1</v>
      </c>
      <c r="AC69" s="788" t="b">
        <f t="shared" si="3"/>
        <v>1</v>
      </c>
      <c r="AD69" s="788" t="b">
        <f t="shared" si="3"/>
        <v>1</v>
      </c>
      <c r="AE69" s="788" t="b">
        <f t="shared" si="3"/>
        <v>1</v>
      </c>
      <c r="AF69" s="788" t="b">
        <f t="shared" si="3"/>
        <v>1</v>
      </c>
      <c r="AG69" s="788" t="b">
        <f t="shared" si="5"/>
        <v>0</v>
      </c>
      <c r="AH69" s="788" t="b">
        <f t="shared" si="5"/>
        <v>1</v>
      </c>
      <c r="AI69" s="788" t="b">
        <f t="shared" si="5"/>
        <v>1</v>
      </c>
      <c r="AJ69" s="788" t="b">
        <f t="shared" si="5"/>
        <v>1</v>
      </c>
      <c r="AK69" s="788" t="b">
        <f t="shared" si="5"/>
        <v>1</v>
      </c>
      <c r="AL69" s="788" t="b">
        <f t="shared" si="11"/>
        <v>1</v>
      </c>
      <c r="AM69" s="788" t="b">
        <f t="shared" si="6"/>
        <v>1</v>
      </c>
    </row>
    <row r="70" spans="1:39" s="57" customFormat="1" ht="15.75">
      <c r="A70" s="245" t="s">
        <v>164</v>
      </c>
      <c r="B70" s="252" t="s">
        <v>181</v>
      </c>
      <c r="C70" s="279"/>
      <c r="D70" s="280" t="s">
        <v>65</v>
      </c>
      <c r="E70" s="280"/>
      <c r="F70" s="281"/>
      <c r="G70" s="759">
        <v>3</v>
      </c>
      <c r="H70" s="135">
        <f>G70*30</f>
        <v>90</v>
      </c>
      <c r="I70" s="247">
        <f>J70+K70+L70</f>
        <v>30</v>
      </c>
      <c r="J70" s="133">
        <v>20</v>
      </c>
      <c r="K70" s="280"/>
      <c r="L70" s="133">
        <v>10</v>
      </c>
      <c r="M70" s="134">
        <f>H70-I70</f>
        <v>60</v>
      </c>
      <c r="N70" s="283"/>
      <c r="O70" s="284"/>
      <c r="P70" s="281"/>
      <c r="Q70" s="285"/>
      <c r="R70" s="284"/>
      <c r="S70" s="281">
        <v>3</v>
      </c>
      <c r="T70" s="285"/>
      <c r="U70" s="284"/>
      <c r="V70" s="281"/>
      <c r="W70" s="285"/>
      <c r="X70" s="286"/>
      <c r="Y70" s="235"/>
      <c r="AB70" s="788" t="b">
        <f t="shared" si="3"/>
        <v>1</v>
      </c>
      <c r="AC70" s="788" t="b">
        <f t="shared" si="3"/>
        <v>1</v>
      </c>
      <c r="AD70" s="788" t="b">
        <f t="shared" si="3"/>
        <v>1</v>
      </c>
      <c r="AE70" s="788" t="b">
        <f t="shared" si="3"/>
        <v>1</v>
      </c>
      <c r="AF70" s="788" t="b">
        <f t="shared" si="3"/>
        <v>1</v>
      </c>
      <c r="AG70" s="788" t="b">
        <f t="shared" si="5"/>
        <v>0</v>
      </c>
      <c r="AH70" s="788" t="b">
        <f t="shared" si="5"/>
        <v>1</v>
      </c>
      <c r="AI70" s="788" t="b">
        <f t="shared" si="5"/>
        <v>1</v>
      </c>
      <c r="AJ70" s="788" t="b">
        <f t="shared" si="5"/>
        <v>1</v>
      </c>
      <c r="AK70" s="788" t="b">
        <f t="shared" si="5"/>
        <v>1</v>
      </c>
      <c r="AL70" s="788" t="b">
        <f t="shared" si="11"/>
        <v>1</v>
      </c>
      <c r="AM70" s="788" t="b">
        <f t="shared" si="6"/>
        <v>1</v>
      </c>
    </row>
    <row r="71" spans="1:39" s="57" customFormat="1" ht="15.75">
      <c r="A71" s="244" t="s">
        <v>165</v>
      </c>
      <c r="B71" s="251" t="s">
        <v>182</v>
      </c>
      <c r="C71" s="278" t="s">
        <v>64</v>
      </c>
      <c r="D71" s="61"/>
      <c r="E71" s="61"/>
      <c r="F71" s="107"/>
      <c r="G71" s="73">
        <v>3</v>
      </c>
      <c r="H71" s="69">
        <f>G71*30</f>
        <v>90</v>
      </c>
      <c r="I71" s="58">
        <f>J71+K71+L71</f>
        <v>45</v>
      </c>
      <c r="J71" s="130">
        <v>27</v>
      </c>
      <c r="K71" s="61"/>
      <c r="L71" s="130">
        <v>18</v>
      </c>
      <c r="M71" s="72">
        <f>H71-I71</f>
        <v>45</v>
      </c>
      <c r="N71" s="104"/>
      <c r="O71" s="178"/>
      <c r="P71" s="107"/>
      <c r="Q71" s="60"/>
      <c r="R71" s="178">
        <v>5</v>
      </c>
      <c r="S71" s="107"/>
      <c r="T71" s="60"/>
      <c r="U71" s="178"/>
      <c r="V71" s="107"/>
      <c r="W71" s="60"/>
      <c r="X71" s="200"/>
      <c r="Y71" s="211"/>
      <c r="AB71" s="788" t="b">
        <f t="shared" si="3"/>
        <v>1</v>
      </c>
      <c r="AC71" s="788" t="b">
        <f t="shared" si="3"/>
        <v>1</v>
      </c>
      <c r="AD71" s="788" t="b">
        <f t="shared" si="3"/>
        <v>1</v>
      </c>
      <c r="AE71" s="788" t="b">
        <f t="shared" si="3"/>
        <v>1</v>
      </c>
      <c r="AF71" s="788" t="b">
        <f>ISBLANK(R71)</f>
        <v>0</v>
      </c>
      <c r="AG71" s="788" t="b">
        <f t="shared" si="5"/>
        <v>1</v>
      </c>
      <c r="AH71" s="788" t="b">
        <f t="shared" si="5"/>
        <v>1</v>
      </c>
      <c r="AI71" s="788" t="b">
        <f t="shared" si="5"/>
        <v>1</v>
      </c>
      <c r="AJ71" s="788" t="b">
        <f t="shared" si="5"/>
        <v>1</v>
      </c>
      <c r="AK71" s="788" t="b">
        <f t="shared" si="5"/>
        <v>1</v>
      </c>
      <c r="AL71" s="788" t="b">
        <f t="shared" si="11"/>
        <v>1</v>
      </c>
      <c r="AM71" s="788" t="b">
        <f t="shared" si="6"/>
        <v>1</v>
      </c>
    </row>
    <row r="72" spans="1:39" s="57" customFormat="1" ht="15.75">
      <c r="A72" s="245" t="s">
        <v>166</v>
      </c>
      <c r="B72" s="252" t="s">
        <v>183</v>
      </c>
      <c r="C72" s="279"/>
      <c r="D72" s="280"/>
      <c r="E72" s="280"/>
      <c r="F72" s="281"/>
      <c r="G72" s="73">
        <f>G73+G74+G75</f>
        <v>11</v>
      </c>
      <c r="H72" s="135">
        <f aca="true" t="shared" si="15" ref="H72:M72">H73+H74+H75</f>
        <v>330</v>
      </c>
      <c r="I72" s="247">
        <f t="shared" si="15"/>
        <v>165</v>
      </c>
      <c r="J72" s="133">
        <f t="shared" si="15"/>
        <v>99</v>
      </c>
      <c r="K72" s="133">
        <f t="shared" si="15"/>
        <v>33</v>
      </c>
      <c r="L72" s="133">
        <f t="shared" si="15"/>
        <v>33</v>
      </c>
      <c r="M72" s="134">
        <f t="shared" si="15"/>
        <v>165</v>
      </c>
      <c r="N72" s="283"/>
      <c r="O72" s="284"/>
      <c r="P72" s="281"/>
      <c r="Q72" s="285"/>
      <c r="R72" s="284"/>
      <c r="S72" s="281"/>
      <c r="T72" s="285"/>
      <c r="U72" s="284"/>
      <c r="V72" s="281"/>
      <c r="W72" s="285"/>
      <c r="X72" s="286"/>
      <c r="Y72" s="235"/>
      <c r="AB72" s="788" t="b">
        <f t="shared" si="3"/>
        <v>1</v>
      </c>
      <c r="AC72" s="788" t="b">
        <f t="shared" si="3"/>
        <v>1</v>
      </c>
      <c r="AD72" s="788" t="b">
        <f t="shared" si="3"/>
        <v>1</v>
      </c>
      <c r="AE72" s="788" t="b">
        <f t="shared" si="3"/>
        <v>1</v>
      </c>
      <c r="AF72" s="788" t="b">
        <f>ISBLANK(R72)</f>
        <v>1</v>
      </c>
      <c r="AG72" s="788" t="b">
        <f t="shared" si="5"/>
        <v>1</v>
      </c>
      <c r="AH72" s="788" t="b">
        <f t="shared" si="5"/>
        <v>1</v>
      </c>
      <c r="AI72" s="788" t="b">
        <f t="shared" si="5"/>
        <v>1</v>
      </c>
      <c r="AJ72" s="788" t="b">
        <f t="shared" si="5"/>
        <v>1</v>
      </c>
      <c r="AK72" s="788" t="b">
        <f t="shared" si="5"/>
        <v>1</v>
      </c>
      <c r="AL72" s="788" t="b">
        <f t="shared" si="11"/>
        <v>1</v>
      </c>
      <c r="AM72" s="788" t="b">
        <f t="shared" si="6"/>
        <v>1</v>
      </c>
    </row>
    <row r="73" spans="1:39" s="57" customFormat="1" ht="15.75">
      <c r="A73" s="245" t="s">
        <v>167</v>
      </c>
      <c r="B73" s="252" t="s">
        <v>183</v>
      </c>
      <c r="C73" s="279"/>
      <c r="D73" s="280"/>
      <c r="E73" s="280"/>
      <c r="F73" s="281"/>
      <c r="G73" s="74">
        <v>3</v>
      </c>
      <c r="H73" s="282">
        <f>G73*30</f>
        <v>90</v>
      </c>
      <c r="I73" s="285">
        <f>J73+K73+L73</f>
        <v>45</v>
      </c>
      <c r="J73" s="280">
        <v>27</v>
      </c>
      <c r="K73" s="280">
        <v>9</v>
      </c>
      <c r="L73" s="280">
        <v>9</v>
      </c>
      <c r="M73" s="281">
        <f>H73-I73</f>
        <v>45</v>
      </c>
      <c r="N73" s="283"/>
      <c r="O73" s="284">
        <v>5</v>
      </c>
      <c r="P73" s="281"/>
      <c r="Q73" s="285"/>
      <c r="R73" s="284"/>
      <c r="S73" s="281"/>
      <c r="T73" s="285"/>
      <c r="U73" s="284"/>
      <c r="V73" s="281"/>
      <c r="W73" s="285"/>
      <c r="X73" s="286"/>
      <c r="Y73" s="235"/>
      <c r="AB73" s="788" t="b">
        <f t="shared" si="3"/>
        <v>1</v>
      </c>
      <c r="AC73" s="788" t="b">
        <f t="shared" si="3"/>
        <v>0</v>
      </c>
      <c r="AD73" s="788" t="b">
        <f t="shared" si="3"/>
        <v>1</v>
      </c>
      <c r="AE73" s="788" t="b">
        <f t="shared" si="3"/>
        <v>1</v>
      </c>
      <c r="AF73" s="788" t="b">
        <f>ISBLANK(R73)</f>
        <v>1</v>
      </c>
      <c r="AG73" s="788" t="b">
        <f t="shared" si="5"/>
        <v>1</v>
      </c>
      <c r="AH73" s="788" t="b">
        <f t="shared" si="5"/>
        <v>1</v>
      </c>
      <c r="AI73" s="788" t="b">
        <f t="shared" si="5"/>
        <v>1</v>
      </c>
      <c r="AJ73" s="788" t="b">
        <f t="shared" si="5"/>
        <v>1</v>
      </c>
      <c r="AK73" s="788" t="b">
        <f t="shared" si="5"/>
        <v>1</v>
      </c>
      <c r="AL73" s="788" t="b">
        <f t="shared" si="11"/>
        <v>1</v>
      </c>
      <c r="AM73" s="788" t="b">
        <f t="shared" si="6"/>
        <v>1</v>
      </c>
    </row>
    <row r="74" spans="1:39" s="57" customFormat="1" ht="15.75">
      <c r="A74" s="245" t="s">
        <v>168</v>
      </c>
      <c r="B74" s="252" t="s">
        <v>183</v>
      </c>
      <c r="C74" s="279" t="s">
        <v>63</v>
      </c>
      <c r="D74" s="280"/>
      <c r="E74" s="280"/>
      <c r="F74" s="281"/>
      <c r="G74" s="74">
        <v>3</v>
      </c>
      <c r="H74" s="282">
        <f>G74*30</f>
        <v>90</v>
      </c>
      <c r="I74" s="285">
        <f>J74+K74+L74</f>
        <v>45</v>
      </c>
      <c r="J74" s="280">
        <v>27</v>
      </c>
      <c r="K74" s="280">
        <v>9</v>
      </c>
      <c r="L74" s="280">
        <v>9</v>
      </c>
      <c r="M74" s="281">
        <f>H74-I74</f>
        <v>45</v>
      </c>
      <c r="N74" s="283"/>
      <c r="O74" s="284"/>
      <c r="P74" s="281">
        <v>5</v>
      </c>
      <c r="Q74" s="285"/>
      <c r="R74" s="284"/>
      <c r="S74" s="281"/>
      <c r="T74" s="285"/>
      <c r="U74" s="284"/>
      <c r="V74" s="281"/>
      <c r="W74" s="285"/>
      <c r="X74" s="286"/>
      <c r="Y74" s="235"/>
      <c r="AB74" s="788" t="b">
        <f t="shared" si="3"/>
        <v>1</v>
      </c>
      <c r="AC74" s="788" t="b">
        <f t="shared" si="3"/>
        <v>1</v>
      </c>
      <c r="AD74" s="788" t="b">
        <f t="shared" si="3"/>
        <v>0</v>
      </c>
      <c r="AE74" s="788" t="b">
        <f t="shared" si="3"/>
        <v>1</v>
      </c>
      <c r="AF74" s="788" t="b">
        <f>ISBLANK(R74)</f>
        <v>1</v>
      </c>
      <c r="AG74" s="788" t="b">
        <f t="shared" si="5"/>
        <v>1</v>
      </c>
      <c r="AH74" s="788" t="b">
        <f t="shared" si="5"/>
        <v>1</v>
      </c>
      <c r="AI74" s="788" t="b">
        <f t="shared" si="5"/>
        <v>1</v>
      </c>
      <c r="AJ74" s="788" t="b">
        <f t="shared" si="5"/>
        <v>1</v>
      </c>
      <c r="AK74" s="788" t="b">
        <f t="shared" si="5"/>
        <v>1</v>
      </c>
      <c r="AL74" s="788" t="b">
        <f t="shared" si="11"/>
        <v>1</v>
      </c>
      <c r="AM74" s="788" t="b">
        <f t="shared" si="6"/>
        <v>1</v>
      </c>
    </row>
    <row r="75" spans="1:39" s="57" customFormat="1" ht="15.75">
      <c r="A75" s="245" t="s">
        <v>169</v>
      </c>
      <c r="B75" s="252" t="s">
        <v>183</v>
      </c>
      <c r="C75" s="279">
        <v>3</v>
      </c>
      <c r="D75" s="280"/>
      <c r="E75" s="280"/>
      <c r="F75" s="281"/>
      <c r="G75" s="74">
        <v>5</v>
      </c>
      <c r="H75" s="282">
        <f>G75*30</f>
        <v>150</v>
      </c>
      <c r="I75" s="285">
        <f>J75+K75+L75</f>
        <v>75</v>
      </c>
      <c r="J75" s="280">
        <v>45</v>
      </c>
      <c r="K75" s="280">
        <v>15</v>
      </c>
      <c r="L75" s="280">
        <v>15</v>
      </c>
      <c r="M75" s="281">
        <f>H75-I75</f>
        <v>75</v>
      </c>
      <c r="N75" s="283"/>
      <c r="O75" s="284"/>
      <c r="P75" s="281"/>
      <c r="Q75" s="285">
        <v>5</v>
      </c>
      <c r="R75" s="284"/>
      <c r="S75" s="281"/>
      <c r="T75" s="285"/>
      <c r="U75" s="284"/>
      <c r="V75" s="281"/>
      <c r="W75" s="285"/>
      <c r="X75" s="286"/>
      <c r="Y75" s="235"/>
      <c r="AB75" s="788" t="b">
        <f t="shared" si="3"/>
        <v>1</v>
      </c>
      <c r="AC75" s="788" t="b">
        <f t="shared" si="3"/>
        <v>1</v>
      </c>
      <c r="AD75" s="788" t="b">
        <f t="shared" si="3"/>
        <v>1</v>
      </c>
      <c r="AE75" s="788" t="b">
        <f t="shared" si="3"/>
        <v>0</v>
      </c>
      <c r="AF75" s="788" t="b">
        <f>ISBLANK(R75)</f>
        <v>1</v>
      </c>
      <c r="AG75" s="788" t="b">
        <f t="shared" si="5"/>
        <v>1</v>
      </c>
      <c r="AH75" s="788" t="b">
        <f t="shared" si="5"/>
        <v>1</v>
      </c>
      <c r="AI75" s="788" t="b">
        <f t="shared" si="5"/>
        <v>1</v>
      </c>
      <c r="AJ75" s="788" t="b">
        <f t="shared" si="5"/>
        <v>1</v>
      </c>
      <c r="AK75" s="788" t="b">
        <f t="shared" si="5"/>
        <v>1</v>
      </c>
      <c r="AL75" s="788" t="b">
        <f t="shared" si="11"/>
        <v>1</v>
      </c>
      <c r="AM75" s="788" t="b">
        <f t="shared" si="6"/>
        <v>1</v>
      </c>
    </row>
    <row r="76" spans="1:39" s="57" customFormat="1" ht="16.5" thickBot="1">
      <c r="A76" s="244" t="s">
        <v>170</v>
      </c>
      <c r="B76" s="253" t="s">
        <v>184</v>
      </c>
      <c r="C76" s="287">
        <v>1</v>
      </c>
      <c r="D76" s="288"/>
      <c r="E76" s="288"/>
      <c r="F76" s="289"/>
      <c r="G76" s="290">
        <v>5</v>
      </c>
      <c r="H76" s="291">
        <f>G76*30</f>
        <v>150</v>
      </c>
      <c r="I76" s="77">
        <f>J76+K76+L76</f>
        <v>75</v>
      </c>
      <c r="J76" s="75">
        <v>45</v>
      </c>
      <c r="K76" s="75">
        <v>30</v>
      </c>
      <c r="L76" s="288"/>
      <c r="M76" s="76">
        <f>H76-I76</f>
        <v>75</v>
      </c>
      <c r="N76" s="283">
        <v>5</v>
      </c>
      <c r="O76" s="284"/>
      <c r="P76" s="281"/>
      <c r="Q76" s="285"/>
      <c r="R76" s="284"/>
      <c r="S76" s="281"/>
      <c r="T76" s="285"/>
      <c r="U76" s="284"/>
      <c r="V76" s="281"/>
      <c r="W76" s="285"/>
      <c r="X76" s="286"/>
      <c r="Y76" s="235"/>
      <c r="AB76" s="788" t="b">
        <f aca="true" t="shared" si="16" ref="AB76:AM76">ISBLANK(N76)</f>
        <v>0</v>
      </c>
      <c r="AC76" s="788" t="b">
        <f t="shared" si="16"/>
        <v>1</v>
      </c>
      <c r="AD76" s="788" t="b">
        <f t="shared" si="16"/>
        <v>1</v>
      </c>
      <c r="AE76" s="788" t="b">
        <f t="shared" si="16"/>
        <v>1</v>
      </c>
      <c r="AF76" s="788" t="b">
        <f t="shared" si="16"/>
        <v>1</v>
      </c>
      <c r="AG76" s="788" t="b">
        <f t="shared" si="16"/>
        <v>1</v>
      </c>
      <c r="AH76" s="788" t="b">
        <f t="shared" si="16"/>
        <v>1</v>
      </c>
      <c r="AI76" s="788" t="b">
        <f t="shared" si="16"/>
        <v>1</v>
      </c>
      <c r="AJ76" s="788" t="b">
        <f t="shared" si="16"/>
        <v>1</v>
      </c>
      <c r="AK76" s="788" t="b">
        <f t="shared" si="16"/>
        <v>1</v>
      </c>
      <c r="AL76" s="788" t="b">
        <f t="shared" si="16"/>
        <v>1</v>
      </c>
      <c r="AM76" s="788" t="b">
        <f t="shared" si="16"/>
        <v>1</v>
      </c>
    </row>
    <row r="77" spans="1:40" s="54" customFormat="1" ht="16.5" thickBot="1">
      <c r="A77" s="2252" t="s">
        <v>87</v>
      </c>
      <c r="B77" s="2253"/>
      <c r="C77" s="2253"/>
      <c r="D77" s="2253"/>
      <c r="E77" s="2253"/>
      <c r="F77" s="2254"/>
      <c r="G77" s="218">
        <f aca="true" t="shared" si="17" ref="G77:M77">G11+G17+G18+G19+G20+G21+G29+G30+G35+G36+G37+G41+G42+G45+G49+G50+G51+G55+G59+G62+G63+G67+G70+G71+G72+G76</f>
        <v>144.5</v>
      </c>
      <c r="H77" s="675">
        <f t="shared" si="17"/>
        <v>4335</v>
      </c>
      <c r="I77" s="674">
        <f t="shared" si="17"/>
        <v>1993</v>
      </c>
      <c r="J77" s="352">
        <f t="shared" si="17"/>
        <v>971</v>
      </c>
      <c r="K77" s="352">
        <f t="shared" si="17"/>
        <v>238</v>
      </c>
      <c r="L77" s="352">
        <f t="shared" si="17"/>
        <v>784</v>
      </c>
      <c r="M77" s="673">
        <f t="shared" si="17"/>
        <v>2342</v>
      </c>
      <c r="N77" s="219">
        <f aca="true" t="shared" si="18" ref="N77:Y77">SUM(N11:N76)</f>
        <v>25</v>
      </c>
      <c r="O77" s="352">
        <f t="shared" si="18"/>
        <v>23</v>
      </c>
      <c r="P77" s="353">
        <f t="shared" si="18"/>
        <v>23</v>
      </c>
      <c r="Q77" s="219">
        <f t="shared" si="18"/>
        <v>23</v>
      </c>
      <c r="R77" s="352">
        <f t="shared" si="18"/>
        <v>22</v>
      </c>
      <c r="S77" s="353">
        <f t="shared" si="18"/>
        <v>20</v>
      </c>
      <c r="T77" s="219">
        <f t="shared" si="18"/>
        <v>14</v>
      </c>
      <c r="U77" s="352">
        <f t="shared" si="18"/>
        <v>12</v>
      </c>
      <c r="V77" s="353">
        <f t="shared" si="18"/>
        <v>2</v>
      </c>
      <c r="W77" s="219">
        <f t="shared" si="18"/>
        <v>3</v>
      </c>
      <c r="X77" s="352">
        <f t="shared" si="18"/>
        <v>5</v>
      </c>
      <c r="Y77" s="353">
        <f t="shared" si="18"/>
        <v>5</v>
      </c>
      <c r="Z77" s="197"/>
      <c r="AA77" s="197"/>
      <c r="AB77" s="791">
        <f aca="true" t="shared" si="19" ref="AB77:AM77">SUMIF(AB11:AB76,FALSE,$G11:$G76)</f>
        <v>29.5</v>
      </c>
      <c r="AC77" s="791">
        <f t="shared" si="19"/>
        <v>15.5</v>
      </c>
      <c r="AD77" s="791">
        <f t="shared" si="19"/>
        <v>15</v>
      </c>
      <c r="AE77" s="791">
        <f t="shared" si="19"/>
        <v>25</v>
      </c>
      <c r="AF77" s="791">
        <f t="shared" si="19"/>
        <v>13</v>
      </c>
      <c r="AG77" s="791">
        <f t="shared" si="19"/>
        <v>13</v>
      </c>
      <c r="AH77" s="791">
        <f t="shared" si="19"/>
        <v>13.5</v>
      </c>
      <c r="AI77" s="791">
        <f t="shared" si="19"/>
        <v>7</v>
      </c>
      <c r="AJ77" s="791">
        <f t="shared" si="19"/>
        <v>1</v>
      </c>
      <c r="AK77" s="791">
        <f t="shared" si="19"/>
        <v>3</v>
      </c>
      <c r="AL77" s="791">
        <f t="shared" si="19"/>
        <v>4.5</v>
      </c>
      <c r="AM77" s="791">
        <f t="shared" si="19"/>
        <v>4.5</v>
      </c>
      <c r="AN77" s="794">
        <f>SUM(AB77:AM77)</f>
        <v>144.5</v>
      </c>
    </row>
    <row r="78" spans="1:40" ht="16.5" thickBot="1">
      <c r="A78" s="2220" t="s">
        <v>317</v>
      </c>
      <c r="B78" s="2221"/>
      <c r="C78" s="2221"/>
      <c r="D78" s="2221"/>
      <c r="E78" s="2221"/>
      <c r="F78" s="2221"/>
      <c r="G78" s="2221"/>
      <c r="H78" s="2221"/>
      <c r="I78" s="2221"/>
      <c r="J78" s="2221"/>
      <c r="K78" s="2221"/>
      <c r="L78" s="2221"/>
      <c r="M78" s="2221"/>
      <c r="N78" s="2221"/>
      <c r="O78" s="2221"/>
      <c r="P78" s="2221"/>
      <c r="Q78" s="2221"/>
      <c r="R78" s="2221"/>
      <c r="S78" s="2221"/>
      <c r="T78" s="2221"/>
      <c r="U78" s="2221"/>
      <c r="V78" s="2221"/>
      <c r="W78" s="2221"/>
      <c r="X78" s="2221"/>
      <c r="Y78" s="2222"/>
      <c r="AB78" s="789" t="s">
        <v>43</v>
      </c>
      <c r="AC78" s="793">
        <f>AB77+AC77+AD77</f>
        <v>60</v>
      </c>
      <c r="AE78" s="789" t="s">
        <v>44</v>
      </c>
      <c r="AF78" s="793">
        <f>AE77+AF77+AG77</f>
        <v>51</v>
      </c>
      <c r="AH78" s="789" t="s">
        <v>45</v>
      </c>
      <c r="AI78" s="793">
        <f>AH77+AI77+AJ77</f>
        <v>21.5</v>
      </c>
      <c r="AK78" s="789" t="s">
        <v>46</v>
      </c>
      <c r="AL78" s="793">
        <f>AK77+AL77+AM77</f>
        <v>12</v>
      </c>
      <c r="AN78" s="795">
        <f>AC78+AF78+AI78+AL78</f>
        <v>144.5</v>
      </c>
    </row>
    <row r="79" spans="1:39" s="54" customFormat="1" ht="15.75">
      <c r="A79" s="301" t="s">
        <v>248</v>
      </c>
      <c r="B79" s="302" t="s">
        <v>194</v>
      </c>
      <c r="C79" s="117"/>
      <c r="D79" s="118" t="s">
        <v>65</v>
      </c>
      <c r="E79" s="118"/>
      <c r="F79" s="119"/>
      <c r="G79" s="761">
        <v>3</v>
      </c>
      <c r="H79" s="180">
        <f>G79*30</f>
        <v>90</v>
      </c>
      <c r="I79" s="56"/>
      <c r="J79" s="141"/>
      <c r="K79" s="141"/>
      <c r="L79" s="141"/>
      <c r="M79" s="142"/>
      <c r="N79" s="137"/>
      <c r="O79" s="181"/>
      <c r="P79" s="115"/>
      <c r="Q79" s="116"/>
      <c r="R79" s="182"/>
      <c r="S79" s="115"/>
      <c r="T79" s="116"/>
      <c r="U79" s="182"/>
      <c r="V79" s="115"/>
      <c r="W79" s="116"/>
      <c r="X79" s="201"/>
      <c r="Y79" s="210"/>
      <c r="AB79" s="785"/>
      <c r="AC79" s="785"/>
      <c r="AD79" s="785"/>
      <c r="AE79" s="785"/>
      <c r="AF79" s="785"/>
      <c r="AG79" s="785"/>
      <c r="AH79" s="785"/>
      <c r="AI79" s="785"/>
      <c r="AJ79" s="785"/>
      <c r="AK79" s="785"/>
      <c r="AL79" s="785"/>
      <c r="AM79" s="785"/>
    </row>
    <row r="80" spans="1:39" s="54" customFormat="1" ht="31.5">
      <c r="A80" s="244" t="s">
        <v>497</v>
      </c>
      <c r="B80" s="303" t="s">
        <v>196</v>
      </c>
      <c r="C80" s="50"/>
      <c r="D80" s="30" t="s">
        <v>67</v>
      </c>
      <c r="E80" s="30"/>
      <c r="F80" s="114"/>
      <c r="G80" s="140">
        <v>3</v>
      </c>
      <c r="H80" s="183">
        <f>G80*30</f>
        <v>90</v>
      </c>
      <c r="I80" s="58"/>
      <c r="J80" s="130"/>
      <c r="K80" s="130"/>
      <c r="L80" s="130"/>
      <c r="M80" s="72"/>
      <c r="N80" s="138"/>
      <c r="O80" s="184"/>
      <c r="P80" s="121"/>
      <c r="Q80" s="120"/>
      <c r="R80" s="184"/>
      <c r="S80" s="121"/>
      <c r="T80" s="120"/>
      <c r="U80" s="184"/>
      <c r="V80" s="121"/>
      <c r="W80" s="120"/>
      <c r="X80" s="202"/>
      <c r="Y80" s="211"/>
      <c r="AB80" s="785"/>
      <c r="AC80" s="785"/>
      <c r="AD80" s="785"/>
      <c r="AE80" s="785"/>
      <c r="AF80" s="785"/>
      <c r="AG80" s="785"/>
      <c r="AH80" s="785"/>
      <c r="AI80" s="785"/>
      <c r="AJ80" s="785"/>
      <c r="AK80" s="785"/>
      <c r="AL80" s="785"/>
      <c r="AM80" s="785"/>
    </row>
    <row r="81" spans="1:39" s="54" customFormat="1" ht="15.75">
      <c r="A81" s="244" t="s">
        <v>498</v>
      </c>
      <c r="B81" s="480" t="s">
        <v>197</v>
      </c>
      <c r="C81" s="50"/>
      <c r="D81" s="30" t="s">
        <v>84</v>
      </c>
      <c r="E81" s="30"/>
      <c r="F81" s="114"/>
      <c r="G81" s="140">
        <v>4</v>
      </c>
      <c r="H81" s="578">
        <f>G81*30</f>
        <v>120</v>
      </c>
      <c r="I81" s="58"/>
      <c r="J81" s="130"/>
      <c r="K81" s="130"/>
      <c r="L81" s="130"/>
      <c r="M81" s="72"/>
      <c r="N81" s="139"/>
      <c r="O81" s="186"/>
      <c r="P81" s="110"/>
      <c r="Q81" s="122"/>
      <c r="R81" s="186"/>
      <c r="S81" s="110"/>
      <c r="T81" s="122"/>
      <c r="U81" s="186"/>
      <c r="V81" s="110"/>
      <c r="W81" s="122"/>
      <c r="X81" s="203"/>
      <c r="Y81" s="211"/>
      <c r="AB81" s="785"/>
      <c r="AC81" s="785"/>
      <c r="AD81" s="785"/>
      <c r="AE81" s="785"/>
      <c r="AF81" s="785"/>
      <c r="AG81" s="785"/>
      <c r="AH81" s="785"/>
      <c r="AI81" s="785"/>
      <c r="AJ81" s="785"/>
      <c r="AK81" s="785"/>
      <c r="AL81" s="785"/>
      <c r="AM81" s="785"/>
    </row>
    <row r="82" spans="1:39" s="54" customFormat="1" ht="16.5" thickBot="1">
      <c r="A82" s="304"/>
      <c r="B82" s="584"/>
      <c r="C82" s="585"/>
      <c r="D82" s="586"/>
      <c r="E82" s="586"/>
      <c r="F82" s="587"/>
      <c r="G82" s="579"/>
      <c r="H82" s="185"/>
      <c r="I82" s="291"/>
      <c r="J82" s="75"/>
      <c r="K82" s="580"/>
      <c r="L82" s="75"/>
      <c r="M82" s="581"/>
      <c r="N82" s="588"/>
      <c r="O82" s="589"/>
      <c r="P82" s="590"/>
      <c r="Q82" s="588"/>
      <c r="R82" s="589"/>
      <c r="S82" s="590"/>
      <c r="T82" s="588"/>
      <c r="U82" s="589"/>
      <c r="V82" s="590"/>
      <c r="W82" s="582"/>
      <c r="X82" s="583"/>
      <c r="Y82" s="542"/>
      <c r="AB82" s="785"/>
      <c r="AC82" s="785"/>
      <c r="AD82" s="785"/>
      <c r="AE82" s="785"/>
      <c r="AF82" s="785"/>
      <c r="AG82" s="785"/>
      <c r="AH82" s="785"/>
      <c r="AI82" s="785"/>
      <c r="AJ82" s="785"/>
      <c r="AK82" s="785"/>
      <c r="AL82" s="785"/>
      <c r="AM82" s="785"/>
    </row>
    <row r="83" spans="1:39" s="54" customFormat="1" ht="16.5" thickBot="1">
      <c r="A83" s="2231" t="s">
        <v>499</v>
      </c>
      <c r="B83" s="2232"/>
      <c r="C83" s="2232"/>
      <c r="D83" s="2232"/>
      <c r="E83" s="2232"/>
      <c r="F83" s="2233"/>
      <c r="G83" s="161">
        <f>G79+G80+G81+G82</f>
        <v>10</v>
      </c>
      <c r="H83" s="575">
        <f>H79+H80+H81+H82</f>
        <v>300</v>
      </c>
      <c r="I83" s="342"/>
      <c r="J83" s="576"/>
      <c r="K83" s="345"/>
      <c r="L83" s="576"/>
      <c r="M83" s="343"/>
      <c r="N83" s="342"/>
      <c r="O83" s="576"/>
      <c r="P83" s="343"/>
      <c r="Q83" s="342"/>
      <c r="R83" s="576"/>
      <c r="S83" s="343"/>
      <c r="T83" s="342"/>
      <c r="U83" s="576"/>
      <c r="V83" s="343"/>
      <c r="W83" s="342"/>
      <c r="X83" s="576"/>
      <c r="Y83" s="577"/>
      <c r="AB83" s="785"/>
      <c r="AC83" s="785"/>
      <c r="AD83" s="785"/>
      <c r="AE83" s="785"/>
      <c r="AF83" s="785"/>
      <c r="AG83" s="785"/>
      <c r="AH83" s="785"/>
      <c r="AI83" s="785"/>
      <c r="AJ83" s="785"/>
      <c r="AK83" s="785"/>
      <c r="AL83" s="785"/>
      <c r="AM83" s="785"/>
    </row>
    <row r="84" spans="1:25" ht="16.5" thickBot="1">
      <c r="A84" s="2223" t="s">
        <v>606</v>
      </c>
      <c r="B84" s="2224"/>
      <c r="C84" s="2224"/>
      <c r="D84" s="2224"/>
      <c r="E84" s="2224"/>
      <c r="F84" s="2224"/>
      <c r="G84" s="2224"/>
      <c r="H84" s="2224"/>
      <c r="I84" s="2224"/>
      <c r="J84" s="2224"/>
      <c r="K84" s="2224"/>
      <c r="L84" s="2224"/>
      <c r="M84" s="2224"/>
      <c r="N84" s="2224"/>
      <c r="O84" s="2224"/>
      <c r="P84" s="2224"/>
      <c r="Q84" s="2224"/>
      <c r="R84" s="2224"/>
      <c r="S84" s="2224"/>
      <c r="T84" s="2224"/>
      <c r="U84" s="2224"/>
      <c r="V84" s="2224"/>
      <c r="W84" s="2224"/>
      <c r="X84" s="2224"/>
      <c r="Y84" s="2225"/>
    </row>
    <row r="85" spans="1:39" s="54" customFormat="1" ht="16.5" thickBot="1">
      <c r="A85" s="304" t="s">
        <v>190</v>
      </c>
      <c r="B85" s="584" t="s">
        <v>555</v>
      </c>
      <c r="C85" s="162" t="s">
        <v>282</v>
      </c>
      <c r="D85" s="163"/>
      <c r="E85" s="163"/>
      <c r="F85" s="164"/>
      <c r="G85" s="166">
        <v>7.5</v>
      </c>
      <c r="H85" s="168">
        <f>G85*30</f>
        <v>225</v>
      </c>
      <c r="I85" s="169"/>
      <c r="J85" s="170"/>
      <c r="K85" s="170"/>
      <c r="L85" s="170"/>
      <c r="M85" s="187"/>
      <c r="N85" s="188"/>
      <c r="O85" s="189"/>
      <c r="P85" s="172"/>
      <c r="Q85" s="171"/>
      <c r="R85" s="189"/>
      <c r="S85" s="172"/>
      <c r="T85" s="171"/>
      <c r="U85" s="189"/>
      <c r="V85" s="172"/>
      <c r="W85" s="171"/>
      <c r="X85" s="172"/>
      <c r="Y85" s="235"/>
      <c r="AB85" s="785"/>
      <c r="AC85" s="785"/>
      <c r="AD85" s="785"/>
      <c r="AE85" s="785"/>
      <c r="AF85" s="785"/>
      <c r="AG85" s="785"/>
      <c r="AH85" s="785"/>
      <c r="AI85" s="785"/>
      <c r="AJ85" s="785"/>
      <c r="AK85" s="785"/>
      <c r="AL85" s="785"/>
      <c r="AM85" s="785"/>
    </row>
    <row r="86" spans="1:39" s="54" customFormat="1" ht="16.5" customHeight="1" thickBot="1">
      <c r="A86" s="2226" t="s">
        <v>56</v>
      </c>
      <c r="B86" s="2227"/>
      <c r="C86" s="2227"/>
      <c r="D86" s="2227"/>
      <c r="E86" s="2227"/>
      <c r="F86" s="2228"/>
      <c r="G86" s="165">
        <f>G85</f>
        <v>7.5</v>
      </c>
      <c r="H86" s="167">
        <f>H85</f>
        <v>225</v>
      </c>
      <c r="I86" s="204"/>
      <c r="J86" s="344"/>
      <c r="K86" s="348"/>
      <c r="L86" s="344"/>
      <c r="M86" s="346"/>
      <c r="N86" s="204"/>
      <c r="O86" s="350"/>
      <c r="P86" s="346"/>
      <c r="Q86" s="204"/>
      <c r="R86" s="344"/>
      <c r="S86" s="346"/>
      <c r="T86" s="204"/>
      <c r="U86" s="344"/>
      <c r="V86" s="346"/>
      <c r="W86" s="204"/>
      <c r="X86" s="344"/>
      <c r="Y86" s="351"/>
      <c r="AB86" s="785"/>
      <c r="AC86" s="785"/>
      <c r="AD86" s="785"/>
      <c r="AE86" s="785"/>
      <c r="AF86" s="785"/>
      <c r="AG86" s="785"/>
      <c r="AH86" s="785"/>
      <c r="AI86" s="785"/>
      <c r="AJ86" s="785"/>
      <c r="AK86" s="785"/>
      <c r="AL86" s="785"/>
      <c r="AM86" s="785"/>
    </row>
    <row r="87" spans="1:40" ht="16.5" thickBot="1">
      <c r="A87" s="2229" t="s">
        <v>57</v>
      </c>
      <c r="B87" s="2230"/>
      <c r="C87" s="2230"/>
      <c r="D87" s="2230"/>
      <c r="E87" s="2230"/>
      <c r="F87" s="2230"/>
      <c r="G87" s="80">
        <f aca="true" t="shared" si="20" ref="G87:Y87">G77+G83+G86</f>
        <v>162</v>
      </c>
      <c r="H87" s="81">
        <f t="shared" si="20"/>
        <v>4860</v>
      </c>
      <c r="I87" s="205">
        <f t="shared" si="20"/>
        <v>1993</v>
      </c>
      <c r="J87" s="241">
        <f t="shared" si="20"/>
        <v>971</v>
      </c>
      <c r="K87" s="349">
        <f t="shared" si="20"/>
        <v>238</v>
      </c>
      <c r="L87" s="241">
        <f t="shared" si="20"/>
        <v>784</v>
      </c>
      <c r="M87" s="347">
        <f t="shared" si="20"/>
        <v>2342</v>
      </c>
      <c r="N87" s="205">
        <f t="shared" si="20"/>
        <v>25</v>
      </c>
      <c r="O87" s="241">
        <f t="shared" si="20"/>
        <v>23</v>
      </c>
      <c r="P87" s="347">
        <f t="shared" si="20"/>
        <v>23</v>
      </c>
      <c r="Q87" s="205">
        <f t="shared" si="20"/>
        <v>23</v>
      </c>
      <c r="R87" s="241">
        <f t="shared" si="20"/>
        <v>22</v>
      </c>
      <c r="S87" s="347">
        <f t="shared" si="20"/>
        <v>20</v>
      </c>
      <c r="T87" s="205">
        <f t="shared" si="20"/>
        <v>14</v>
      </c>
      <c r="U87" s="241">
        <f t="shared" si="20"/>
        <v>12</v>
      </c>
      <c r="V87" s="347">
        <f t="shared" si="20"/>
        <v>2</v>
      </c>
      <c r="W87" s="205">
        <f t="shared" si="20"/>
        <v>3</v>
      </c>
      <c r="X87" s="241">
        <f t="shared" si="20"/>
        <v>5</v>
      </c>
      <c r="Y87" s="347">
        <f t="shared" si="20"/>
        <v>5</v>
      </c>
      <c r="AG87" s="792">
        <v>3</v>
      </c>
      <c r="AH87" s="792"/>
      <c r="AI87" s="792"/>
      <c r="AJ87" s="792">
        <v>3</v>
      </c>
      <c r="AK87" s="792"/>
      <c r="AL87" s="792"/>
      <c r="AM87" s="792">
        <v>11.5</v>
      </c>
      <c r="AN87" s="795">
        <f>SUM(AB87:AM87)</f>
        <v>17.5</v>
      </c>
    </row>
    <row r="88" spans="1:40" ht="16.5" thickBot="1">
      <c r="A88" s="2217" t="s">
        <v>49</v>
      </c>
      <c r="B88" s="2218"/>
      <c r="C88" s="2218"/>
      <c r="D88" s="2218"/>
      <c r="E88" s="2218"/>
      <c r="F88" s="2218"/>
      <c r="G88" s="2218"/>
      <c r="H88" s="2218"/>
      <c r="I88" s="2218"/>
      <c r="J88" s="2218"/>
      <c r="K88" s="2218"/>
      <c r="L88" s="2218"/>
      <c r="M88" s="2218"/>
      <c r="N88" s="2218"/>
      <c r="O88" s="2218"/>
      <c r="P88" s="2218"/>
      <c r="Q88" s="2218"/>
      <c r="R88" s="2218"/>
      <c r="S88" s="2218"/>
      <c r="T88" s="2218"/>
      <c r="U88" s="2218"/>
      <c r="V88" s="2218"/>
      <c r="W88" s="2218"/>
      <c r="X88" s="2218"/>
      <c r="Y88" s="2219"/>
      <c r="AB88" s="789" t="s">
        <v>43</v>
      </c>
      <c r="AC88" s="793">
        <f>AB87+AC87+AD87</f>
        <v>0</v>
      </c>
      <c r="AE88" s="789" t="s">
        <v>44</v>
      </c>
      <c r="AF88" s="793">
        <f>AE87+AF87+AG87</f>
        <v>3</v>
      </c>
      <c r="AH88" s="789" t="s">
        <v>45</v>
      </c>
      <c r="AI88" s="793">
        <f>AH87+AI87+AJ87</f>
        <v>3</v>
      </c>
      <c r="AK88" s="789" t="s">
        <v>46</v>
      </c>
      <c r="AL88" s="793">
        <f>AK87+AL87+AM87</f>
        <v>11.5</v>
      </c>
      <c r="AN88" s="795">
        <f>AC88+AF88+AI88+AL88</f>
        <v>17.5</v>
      </c>
    </row>
    <row r="89" spans="1:25" ht="16.5" thickBot="1">
      <c r="A89" s="2234" t="s">
        <v>50</v>
      </c>
      <c r="B89" s="2235"/>
      <c r="C89" s="2235"/>
      <c r="D89" s="2235"/>
      <c r="E89" s="2235"/>
      <c r="F89" s="2235"/>
      <c r="G89" s="2235"/>
      <c r="H89" s="2235"/>
      <c r="I89" s="2235"/>
      <c r="J89" s="2235"/>
      <c r="K89" s="2235"/>
      <c r="L89" s="2235"/>
      <c r="M89" s="2235"/>
      <c r="N89" s="2235"/>
      <c r="O89" s="2235"/>
      <c r="P89" s="2235"/>
      <c r="Q89" s="2235"/>
      <c r="R89" s="2235"/>
      <c r="S89" s="2235"/>
      <c r="T89" s="2235"/>
      <c r="U89" s="2235"/>
      <c r="V89" s="2235"/>
      <c r="W89" s="2235"/>
      <c r="X89" s="2235"/>
      <c r="Y89" s="2236"/>
    </row>
    <row r="90" spans="1:39" ht="15.75">
      <c r="A90" s="2213"/>
      <c r="B90" s="327"/>
      <c r="C90" s="323"/>
      <c r="D90" s="143"/>
      <c r="E90" s="324"/>
      <c r="F90" s="325"/>
      <c r="G90" s="328"/>
      <c r="H90" s="326"/>
      <c r="I90" s="323"/>
      <c r="J90" s="324"/>
      <c r="K90" s="324"/>
      <c r="L90" s="324"/>
      <c r="M90" s="325"/>
      <c r="N90" s="323"/>
      <c r="O90" s="324"/>
      <c r="P90" s="325"/>
      <c r="Q90" s="341"/>
      <c r="R90" s="324"/>
      <c r="S90" s="325"/>
      <c r="T90" s="323"/>
      <c r="U90" s="324"/>
      <c r="V90" s="325"/>
      <c r="W90" s="323"/>
      <c r="X90" s="324"/>
      <c r="Y90" s="325"/>
      <c r="AB90" s="788"/>
      <c r="AC90" s="788"/>
      <c r="AD90" s="788"/>
      <c r="AE90" s="788"/>
      <c r="AF90" s="788"/>
      <c r="AG90" s="788"/>
      <c r="AH90" s="788"/>
      <c r="AI90" s="788"/>
      <c r="AJ90" s="788"/>
      <c r="AK90" s="788"/>
      <c r="AL90" s="788"/>
      <c r="AM90" s="788"/>
    </row>
    <row r="91" spans="1:39" ht="15.75" hidden="1">
      <c r="A91" s="2214"/>
      <c r="B91" s="108"/>
      <c r="C91" s="112"/>
      <c r="D91" s="144"/>
      <c r="E91" s="144"/>
      <c r="F91" s="111"/>
      <c r="G91" s="145"/>
      <c r="H91" s="329"/>
      <c r="I91" s="146"/>
      <c r="J91" s="147"/>
      <c r="K91" s="147"/>
      <c r="L91" s="147"/>
      <c r="M91" s="148"/>
      <c r="N91" s="112"/>
      <c r="O91" s="190"/>
      <c r="P91" s="111"/>
      <c r="Q91" s="112"/>
      <c r="R91" s="190"/>
      <c r="S91" s="111"/>
      <c r="T91" s="112"/>
      <c r="U91" s="190"/>
      <c r="V91" s="111"/>
      <c r="W91" s="112"/>
      <c r="X91" s="206"/>
      <c r="Y91" s="232"/>
      <c r="AB91" s="788"/>
      <c r="AC91" s="788"/>
      <c r="AD91" s="788"/>
      <c r="AE91" s="788"/>
      <c r="AF91" s="788"/>
      <c r="AG91" s="788"/>
      <c r="AH91" s="788"/>
      <c r="AI91" s="788"/>
      <c r="AJ91" s="788"/>
      <c r="AK91" s="788"/>
      <c r="AL91" s="788"/>
      <c r="AM91" s="788"/>
    </row>
    <row r="92" spans="1:39" ht="15.75" hidden="1">
      <c r="A92" s="2214"/>
      <c r="B92" s="108"/>
      <c r="C92" s="112"/>
      <c r="D92" s="144"/>
      <c r="E92" s="144"/>
      <c r="F92" s="111"/>
      <c r="G92" s="145"/>
      <c r="H92" s="329"/>
      <c r="I92" s="146"/>
      <c r="J92" s="147"/>
      <c r="K92" s="147"/>
      <c r="L92" s="147"/>
      <c r="M92" s="148"/>
      <c r="N92" s="112"/>
      <c r="O92" s="190"/>
      <c r="P92" s="111"/>
      <c r="Q92" s="112"/>
      <c r="R92" s="190"/>
      <c r="S92" s="111"/>
      <c r="T92" s="112"/>
      <c r="U92" s="190"/>
      <c r="V92" s="111"/>
      <c r="W92" s="112"/>
      <c r="X92" s="206"/>
      <c r="Y92" s="232"/>
      <c r="AB92" s="788"/>
      <c r="AC92" s="788"/>
      <c r="AD92" s="788"/>
      <c r="AE92" s="788"/>
      <c r="AF92" s="788"/>
      <c r="AG92" s="788"/>
      <c r="AH92" s="788"/>
      <c r="AI92" s="788"/>
      <c r="AJ92" s="788"/>
      <c r="AK92" s="788"/>
      <c r="AL92" s="788"/>
      <c r="AM92" s="788"/>
    </row>
    <row r="93" spans="1:39" ht="15.75" hidden="1">
      <c r="A93" s="2215"/>
      <c r="B93" s="108"/>
      <c r="C93" s="112"/>
      <c r="D93" s="144"/>
      <c r="E93" s="144"/>
      <c r="F93" s="111"/>
      <c r="G93" s="145"/>
      <c r="H93" s="329"/>
      <c r="I93" s="146"/>
      <c r="J93" s="147"/>
      <c r="K93" s="147"/>
      <c r="L93" s="147"/>
      <c r="M93" s="148"/>
      <c r="N93" s="112"/>
      <c r="O93" s="190"/>
      <c r="P93" s="111"/>
      <c r="Q93" s="112"/>
      <c r="R93" s="190"/>
      <c r="S93" s="111"/>
      <c r="T93" s="112"/>
      <c r="U93" s="190"/>
      <c r="V93" s="111"/>
      <c r="W93" s="112"/>
      <c r="X93" s="206"/>
      <c r="Y93" s="213"/>
      <c r="AB93" s="788"/>
      <c r="AC93" s="788"/>
      <c r="AD93" s="788"/>
      <c r="AE93" s="788"/>
      <c r="AF93" s="788"/>
      <c r="AG93" s="788"/>
      <c r="AH93" s="788"/>
      <c r="AI93" s="788"/>
      <c r="AJ93" s="788"/>
      <c r="AK93" s="788"/>
      <c r="AL93" s="788"/>
      <c r="AM93" s="788"/>
    </row>
    <row r="94" spans="1:39" ht="15.75">
      <c r="A94" s="2216" t="s">
        <v>258</v>
      </c>
      <c r="B94" s="108" t="s">
        <v>556</v>
      </c>
      <c r="C94" s="112"/>
      <c r="D94" s="144" t="s">
        <v>65</v>
      </c>
      <c r="E94" s="144"/>
      <c r="F94" s="111"/>
      <c r="G94" s="333">
        <v>3</v>
      </c>
      <c r="H94" s="334">
        <f aca="true" t="shared" si="21" ref="H94:H99">G94*30</f>
        <v>90</v>
      </c>
      <c r="I94" s="335">
        <f>J94+K94+L94</f>
        <v>30</v>
      </c>
      <c r="J94" s="147">
        <v>20</v>
      </c>
      <c r="K94" s="147"/>
      <c r="L94" s="147">
        <v>10</v>
      </c>
      <c r="M94" s="336">
        <f>H94-I94</f>
        <v>60</v>
      </c>
      <c r="N94" s="112"/>
      <c r="O94" s="190"/>
      <c r="P94" s="111"/>
      <c r="Q94" s="112"/>
      <c r="R94" s="190">
        <v>2</v>
      </c>
      <c r="S94" s="111">
        <v>1</v>
      </c>
      <c r="T94" s="112"/>
      <c r="U94" s="190"/>
      <c r="V94" s="111"/>
      <c r="W94" s="112"/>
      <c r="X94" s="206"/>
      <c r="Y94" s="213"/>
      <c r="AB94" s="788" t="b">
        <f>ISBLANK(N94)</f>
        <v>1</v>
      </c>
      <c r="AC94" s="788" t="b">
        <f>ISBLANK(O94)</f>
        <v>1</v>
      </c>
      <c r="AD94" s="788" t="b">
        <f>ISBLANK(P94)</f>
        <v>1</v>
      </c>
      <c r="AE94" s="788" t="b">
        <f>ISBLANK(Q94)</f>
        <v>1</v>
      </c>
      <c r="AF94" s="788" t="b">
        <f>ISBLANK(R94)</f>
        <v>0</v>
      </c>
      <c r="AG94" s="788"/>
      <c r="AH94" s="788" t="b">
        <f>ISBLANK(T94)</f>
        <v>1</v>
      </c>
      <c r="AI94" s="788" t="b">
        <f>ISBLANK(U94)</f>
        <v>1</v>
      </c>
      <c r="AJ94" s="788"/>
      <c r="AK94" s="788" t="b">
        <f>ISBLANK(W94)</f>
        <v>1</v>
      </c>
      <c r="AL94" s="788" t="b">
        <f>ISBLANK(X94)</f>
        <v>1</v>
      </c>
      <c r="AM94" s="788" t="b">
        <f>ISBLANK(Y94)</f>
        <v>1</v>
      </c>
    </row>
    <row r="95" spans="1:39" ht="15.75">
      <c r="A95" s="2214"/>
      <c r="B95" s="108" t="s">
        <v>211</v>
      </c>
      <c r="C95" s="112"/>
      <c r="D95" s="144" t="s">
        <v>65</v>
      </c>
      <c r="E95" s="144"/>
      <c r="F95" s="111"/>
      <c r="G95" s="145">
        <v>3</v>
      </c>
      <c r="H95" s="329">
        <f t="shared" si="21"/>
        <v>90</v>
      </c>
      <c r="I95" s="146">
        <f aca="true" t="shared" si="22" ref="I95:I101">J95+K95+L95</f>
        <v>30</v>
      </c>
      <c r="J95" s="147">
        <v>30</v>
      </c>
      <c r="K95" s="147"/>
      <c r="L95" s="147"/>
      <c r="M95" s="148">
        <f aca="true" t="shared" si="23" ref="M95:M101">H95-I95</f>
        <v>60</v>
      </c>
      <c r="N95" s="112"/>
      <c r="O95" s="190"/>
      <c r="P95" s="111"/>
      <c r="Q95" s="112"/>
      <c r="R95" s="190">
        <v>2</v>
      </c>
      <c r="S95" s="111">
        <v>1</v>
      </c>
      <c r="T95" s="112"/>
      <c r="U95" s="190"/>
      <c r="V95" s="111"/>
      <c r="W95" s="112"/>
      <c r="X95" s="206"/>
      <c r="Y95" s="213"/>
      <c r="AB95" s="788"/>
      <c r="AC95" s="788"/>
      <c r="AD95" s="788"/>
      <c r="AE95" s="788"/>
      <c r="AF95" s="788"/>
      <c r="AG95" s="788"/>
      <c r="AH95" s="788"/>
      <c r="AI95" s="788"/>
      <c r="AJ95" s="788"/>
      <c r="AK95" s="788"/>
      <c r="AL95" s="788"/>
      <c r="AM95" s="788"/>
    </row>
    <row r="96" spans="1:39" ht="15.75">
      <c r="A96" s="2214"/>
      <c r="B96" s="108" t="s">
        <v>210</v>
      </c>
      <c r="C96" s="112"/>
      <c r="D96" s="144" t="s">
        <v>65</v>
      </c>
      <c r="E96" s="144"/>
      <c r="F96" s="111"/>
      <c r="G96" s="145">
        <v>3</v>
      </c>
      <c r="H96" s="329">
        <f t="shared" si="21"/>
        <v>90</v>
      </c>
      <c r="I96" s="146">
        <f t="shared" si="22"/>
        <v>30</v>
      </c>
      <c r="J96" s="147"/>
      <c r="K96" s="147"/>
      <c r="L96" s="147">
        <v>30</v>
      </c>
      <c r="M96" s="148">
        <f t="shared" si="23"/>
        <v>60</v>
      </c>
      <c r="N96" s="112"/>
      <c r="O96" s="190"/>
      <c r="P96" s="111"/>
      <c r="Q96" s="112"/>
      <c r="R96" s="190">
        <v>2</v>
      </c>
      <c r="S96" s="111">
        <v>1</v>
      </c>
      <c r="T96" s="112"/>
      <c r="U96" s="190"/>
      <c r="V96" s="111"/>
      <c r="W96" s="112"/>
      <c r="X96" s="206"/>
      <c r="Y96" s="213"/>
      <c r="AB96" s="788"/>
      <c r="AC96" s="788"/>
      <c r="AD96" s="788"/>
      <c r="AE96" s="788"/>
      <c r="AF96" s="788"/>
      <c r="AG96" s="788"/>
      <c r="AH96" s="788"/>
      <c r="AI96" s="788"/>
      <c r="AJ96" s="788"/>
      <c r="AK96" s="788"/>
      <c r="AL96" s="788"/>
      <c r="AM96" s="788"/>
    </row>
    <row r="97" spans="1:39" ht="15.75">
      <c r="A97" s="2214"/>
      <c r="B97" s="108" t="s">
        <v>212</v>
      </c>
      <c r="C97" s="112"/>
      <c r="D97" s="144" t="s">
        <v>65</v>
      </c>
      <c r="E97" s="144"/>
      <c r="F97" s="111"/>
      <c r="G97" s="145">
        <v>3</v>
      </c>
      <c r="H97" s="329">
        <f t="shared" si="21"/>
        <v>90</v>
      </c>
      <c r="I97" s="146">
        <f t="shared" si="22"/>
        <v>30</v>
      </c>
      <c r="J97" s="147">
        <v>30</v>
      </c>
      <c r="K97" s="147"/>
      <c r="L97" s="147"/>
      <c r="M97" s="148">
        <f t="shared" si="23"/>
        <v>60</v>
      </c>
      <c r="N97" s="112"/>
      <c r="O97" s="190"/>
      <c r="P97" s="111"/>
      <c r="Q97" s="112"/>
      <c r="R97" s="190">
        <v>2</v>
      </c>
      <c r="S97" s="111">
        <v>1</v>
      </c>
      <c r="T97" s="112"/>
      <c r="U97" s="190"/>
      <c r="V97" s="111"/>
      <c r="W97" s="112"/>
      <c r="X97" s="206"/>
      <c r="Y97" s="213"/>
      <c r="AB97" s="788"/>
      <c r="AC97" s="788"/>
      <c r="AD97" s="788"/>
      <c r="AE97" s="788"/>
      <c r="AF97" s="788"/>
      <c r="AG97" s="788"/>
      <c r="AH97" s="788"/>
      <c r="AI97" s="788"/>
      <c r="AJ97" s="788"/>
      <c r="AK97" s="788"/>
      <c r="AL97" s="788"/>
      <c r="AM97" s="788"/>
    </row>
    <row r="98" spans="1:39" ht="15.75">
      <c r="A98" s="2214"/>
      <c r="B98" s="108" t="s">
        <v>213</v>
      </c>
      <c r="C98" s="112"/>
      <c r="D98" s="144" t="s">
        <v>65</v>
      </c>
      <c r="E98" s="144"/>
      <c r="F98" s="111"/>
      <c r="G98" s="145">
        <v>3</v>
      </c>
      <c r="H98" s="329">
        <f t="shared" si="21"/>
        <v>90</v>
      </c>
      <c r="I98" s="146">
        <f t="shared" si="22"/>
        <v>30</v>
      </c>
      <c r="J98" s="147">
        <v>30</v>
      </c>
      <c r="K98" s="147"/>
      <c r="L98" s="147"/>
      <c r="M98" s="148">
        <f t="shared" si="23"/>
        <v>60</v>
      </c>
      <c r="N98" s="112"/>
      <c r="O98" s="190"/>
      <c r="P98" s="111"/>
      <c r="Q98" s="112"/>
      <c r="R98" s="190">
        <v>2</v>
      </c>
      <c r="S98" s="111">
        <v>1</v>
      </c>
      <c r="T98" s="112"/>
      <c r="U98" s="190"/>
      <c r="V98" s="111"/>
      <c r="W98" s="112"/>
      <c r="X98" s="206"/>
      <c r="Y98" s="213"/>
      <c r="AB98" s="788"/>
      <c r="AC98" s="788"/>
      <c r="AD98" s="788"/>
      <c r="AE98" s="788"/>
      <c r="AF98" s="788"/>
      <c r="AG98" s="788"/>
      <c r="AH98" s="788"/>
      <c r="AI98" s="788"/>
      <c r="AJ98" s="788"/>
      <c r="AK98" s="788"/>
      <c r="AL98" s="788"/>
      <c r="AM98" s="788"/>
    </row>
    <row r="99" spans="1:39" ht="15.75">
      <c r="A99" s="2214"/>
      <c r="B99" s="108" t="s">
        <v>214</v>
      </c>
      <c r="C99" s="112"/>
      <c r="D99" s="144" t="s">
        <v>65</v>
      </c>
      <c r="E99" s="144"/>
      <c r="F99" s="111"/>
      <c r="G99" s="145">
        <v>3</v>
      </c>
      <c r="H99" s="329">
        <f t="shared" si="21"/>
        <v>90</v>
      </c>
      <c r="I99" s="146">
        <f t="shared" si="22"/>
        <v>30</v>
      </c>
      <c r="J99" s="147">
        <v>30</v>
      </c>
      <c r="K99" s="147"/>
      <c r="L99" s="147"/>
      <c r="M99" s="148">
        <f t="shared" si="23"/>
        <v>60</v>
      </c>
      <c r="N99" s="112"/>
      <c r="O99" s="190"/>
      <c r="P99" s="111"/>
      <c r="Q99" s="112"/>
      <c r="R99" s="190">
        <v>2</v>
      </c>
      <c r="S99" s="111">
        <v>1</v>
      </c>
      <c r="T99" s="112"/>
      <c r="U99" s="190"/>
      <c r="V99" s="111"/>
      <c r="W99" s="112"/>
      <c r="X99" s="206"/>
      <c r="Y99" s="213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  <c r="AL99" s="788"/>
      <c r="AM99" s="788"/>
    </row>
    <row r="100" spans="1:39" ht="15.75">
      <c r="A100" s="2214"/>
      <c r="B100" s="108" t="s">
        <v>208</v>
      </c>
      <c r="C100" s="112"/>
      <c r="D100" s="144" t="s">
        <v>65</v>
      </c>
      <c r="E100" s="144"/>
      <c r="F100" s="111"/>
      <c r="G100" s="145">
        <v>3</v>
      </c>
      <c r="H100" s="329">
        <f aca="true" t="shared" si="24" ref="H100:H109">G100*30</f>
        <v>90</v>
      </c>
      <c r="I100" s="146">
        <f t="shared" si="22"/>
        <v>30</v>
      </c>
      <c r="J100" s="147">
        <v>20</v>
      </c>
      <c r="K100" s="147"/>
      <c r="L100" s="147">
        <v>10</v>
      </c>
      <c r="M100" s="148">
        <f t="shared" si="23"/>
        <v>60</v>
      </c>
      <c r="N100" s="112"/>
      <c r="O100" s="190"/>
      <c r="P100" s="111"/>
      <c r="Q100" s="112"/>
      <c r="R100" s="190">
        <v>2</v>
      </c>
      <c r="S100" s="111">
        <v>1</v>
      </c>
      <c r="T100" s="112"/>
      <c r="U100" s="190"/>
      <c r="V100" s="111"/>
      <c r="W100" s="112"/>
      <c r="X100" s="206"/>
      <c r="Y100" s="213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8"/>
      <c r="AL100" s="788"/>
      <c r="AM100" s="788"/>
    </row>
    <row r="101" spans="1:39" ht="15.75">
      <c r="A101" s="2214"/>
      <c r="B101" s="108" t="s">
        <v>209</v>
      </c>
      <c r="C101" s="112"/>
      <c r="D101" s="144" t="s">
        <v>65</v>
      </c>
      <c r="E101" s="144"/>
      <c r="F101" s="111"/>
      <c r="G101" s="145">
        <v>3</v>
      </c>
      <c r="H101" s="329">
        <f t="shared" si="24"/>
        <v>90</v>
      </c>
      <c r="I101" s="146">
        <f t="shared" si="22"/>
        <v>30</v>
      </c>
      <c r="J101" s="147">
        <v>20</v>
      </c>
      <c r="K101" s="147"/>
      <c r="L101" s="147">
        <v>10</v>
      </c>
      <c r="M101" s="148">
        <f t="shared" si="23"/>
        <v>60</v>
      </c>
      <c r="N101" s="112"/>
      <c r="O101" s="190"/>
      <c r="P101" s="111"/>
      <c r="Q101" s="112"/>
      <c r="R101" s="190">
        <v>2</v>
      </c>
      <c r="S101" s="111">
        <v>1</v>
      </c>
      <c r="T101" s="112"/>
      <c r="U101" s="190"/>
      <c r="V101" s="111"/>
      <c r="W101" s="112"/>
      <c r="X101" s="206"/>
      <c r="Y101" s="213"/>
      <c r="AB101" s="788"/>
      <c r="AC101" s="788"/>
      <c r="AD101" s="788"/>
      <c r="AE101" s="788"/>
      <c r="AF101" s="788"/>
      <c r="AG101" s="788"/>
      <c r="AH101" s="788"/>
      <c r="AI101" s="788"/>
      <c r="AJ101" s="788"/>
      <c r="AK101" s="788"/>
      <c r="AL101" s="788"/>
      <c r="AM101" s="788"/>
    </row>
    <row r="102" spans="1:39" ht="15.75">
      <c r="A102" s="2215"/>
      <c r="B102" s="108" t="s">
        <v>564</v>
      </c>
      <c r="C102" s="112"/>
      <c r="D102" s="144"/>
      <c r="E102" s="144"/>
      <c r="F102" s="111"/>
      <c r="G102" s="145">
        <v>3</v>
      </c>
      <c r="H102" s="329">
        <f t="shared" si="24"/>
        <v>90</v>
      </c>
      <c r="I102" s="146"/>
      <c r="J102" s="147"/>
      <c r="K102" s="147"/>
      <c r="L102" s="147"/>
      <c r="M102" s="148"/>
      <c r="N102" s="112"/>
      <c r="O102" s="190"/>
      <c r="P102" s="111"/>
      <c r="Q102" s="112"/>
      <c r="R102" s="190"/>
      <c r="S102" s="111"/>
      <c r="T102" s="112"/>
      <c r="U102" s="190"/>
      <c r="V102" s="111"/>
      <c r="W102" s="112"/>
      <c r="X102" s="206"/>
      <c r="Y102" s="213"/>
      <c r="AB102" s="788"/>
      <c r="AC102" s="788"/>
      <c r="AD102" s="788"/>
      <c r="AE102" s="788"/>
      <c r="AF102" s="788"/>
      <c r="AG102" s="788"/>
      <c r="AH102" s="788"/>
      <c r="AI102" s="788"/>
      <c r="AJ102" s="788"/>
      <c r="AK102" s="788"/>
      <c r="AL102" s="788"/>
      <c r="AM102" s="788"/>
    </row>
    <row r="103" spans="1:39" ht="15.75">
      <c r="A103" s="2216" t="s">
        <v>259</v>
      </c>
      <c r="B103" s="108" t="s">
        <v>565</v>
      </c>
      <c r="C103" s="112"/>
      <c r="D103" s="144">
        <v>5</v>
      </c>
      <c r="E103" s="144"/>
      <c r="F103" s="111"/>
      <c r="G103" s="333">
        <v>3</v>
      </c>
      <c r="H103" s="334">
        <f t="shared" si="24"/>
        <v>90</v>
      </c>
      <c r="I103" s="335">
        <f>J103+K103+L103</f>
        <v>30</v>
      </c>
      <c r="J103" s="147">
        <v>15</v>
      </c>
      <c r="K103" s="147"/>
      <c r="L103" s="147">
        <v>15</v>
      </c>
      <c r="M103" s="336">
        <f>H103-I103</f>
        <v>60</v>
      </c>
      <c r="N103" s="112"/>
      <c r="O103" s="190"/>
      <c r="P103" s="111"/>
      <c r="Q103" s="112"/>
      <c r="R103" s="190"/>
      <c r="S103" s="111"/>
      <c r="T103" s="112">
        <v>2</v>
      </c>
      <c r="U103" s="190"/>
      <c r="V103" s="111"/>
      <c r="W103" s="112"/>
      <c r="X103" s="206"/>
      <c r="Y103" s="213"/>
      <c r="AB103" s="788" t="b">
        <f>ISBLANK(N103)</f>
        <v>1</v>
      </c>
      <c r="AC103" s="788" t="b">
        <f>ISBLANK(O103)</f>
        <v>1</v>
      </c>
      <c r="AD103" s="788" t="b">
        <f>ISBLANK(P103)</f>
        <v>1</v>
      </c>
      <c r="AE103" s="788" t="b">
        <f>ISBLANK(Q103)</f>
        <v>1</v>
      </c>
      <c r="AF103" s="788" t="b">
        <f>ISBLANK(R103)</f>
        <v>1</v>
      </c>
      <c r="AG103" s="788"/>
      <c r="AH103" s="788" t="b">
        <f>ISBLANK(T103)</f>
        <v>0</v>
      </c>
      <c r="AI103" s="788" t="b">
        <f>ISBLANK(U103)</f>
        <v>1</v>
      </c>
      <c r="AJ103" s="788"/>
      <c r="AK103" s="788" t="b">
        <f>ISBLANK(W103)</f>
        <v>1</v>
      </c>
      <c r="AL103" s="788" t="b">
        <f>ISBLANK(X103)</f>
        <v>1</v>
      </c>
      <c r="AM103" s="788" t="b">
        <f>ISBLANK(Y103)</f>
        <v>1</v>
      </c>
    </row>
    <row r="104" spans="1:39" ht="15.75">
      <c r="A104" s="2214"/>
      <c r="B104" s="108" t="s">
        <v>210</v>
      </c>
      <c r="C104" s="112"/>
      <c r="D104" s="144">
        <v>5</v>
      </c>
      <c r="E104" s="144"/>
      <c r="F104" s="111"/>
      <c r="G104" s="145">
        <v>3</v>
      </c>
      <c r="H104" s="329">
        <f t="shared" si="24"/>
        <v>90</v>
      </c>
      <c r="I104" s="146">
        <f>J104+K104+L104</f>
        <v>30</v>
      </c>
      <c r="J104" s="147"/>
      <c r="K104" s="147"/>
      <c r="L104" s="147">
        <v>30</v>
      </c>
      <c r="M104" s="148">
        <f>H104-I104</f>
        <v>60</v>
      </c>
      <c r="N104" s="112"/>
      <c r="O104" s="190"/>
      <c r="P104" s="111"/>
      <c r="Q104" s="112"/>
      <c r="R104" s="190"/>
      <c r="S104" s="111"/>
      <c r="T104" s="112">
        <v>2</v>
      </c>
      <c r="U104" s="190"/>
      <c r="V104" s="111"/>
      <c r="W104" s="112"/>
      <c r="X104" s="206"/>
      <c r="Y104" s="213"/>
      <c r="AB104" s="788"/>
      <c r="AC104" s="788"/>
      <c r="AD104" s="788"/>
      <c r="AE104" s="788"/>
      <c r="AF104" s="788"/>
      <c r="AG104" s="788"/>
      <c r="AH104" s="788"/>
      <c r="AI104" s="788"/>
      <c r="AJ104" s="788"/>
      <c r="AK104" s="788"/>
      <c r="AL104" s="788"/>
      <c r="AM104" s="788"/>
    </row>
    <row r="105" spans="1:39" ht="15.75">
      <c r="A105" s="2214"/>
      <c r="B105" s="108" t="s">
        <v>215</v>
      </c>
      <c r="C105" s="112"/>
      <c r="D105" s="144">
        <v>5</v>
      </c>
      <c r="E105" s="144"/>
      <c r="F105" s="111"/>
      <c r="G105" s="145">
        <v>3</v>
      </c>
      <c r="H105" s="329">
        <f t="shared" si="24"/>
        <v>90</v>
      </c>
      <c r="I105" s="146">
        <f>J105+K105+L105</f>
        <v>30</v>
      </c>
      <c r="J105" s="147">
        <v>20</v>
      </c>
      <c r="K105" s="147"/>
      <c r="L105" s="147">
        <v>10</v>
      </c>
      <c r="M105" s="148">
        <f>H105-I105</f>
        <v>60</v>
      </c>
      <c r="N105" s="112"/>
      <c r="O105" s="190"/>
      <c r="P105" s="111"/>
      <c r="Q105" s="112"/>
      <c r="R105" s="190"/>
      <c r="S105" s="111"/>
      <c r="T105" s="112">
        <v>2</v>
      </c>
      <c r="U105" s="190"/>
      <c r="V105" s="111"/>
      <c r="W105" s="112"/>
      <c r="X105" s="206"/>
      <c r="Y105" s="213"/>
      <c r="AB105" s="788"/>
      <c r="AC105" s="788"/>
      <c r="AD105" s="788"/>
      <c r="AE105" s="788"/>
      <c r="AF105" s="788"/>
      <c r="AG105" s="788"/>
      <c r="AH105" s="788"/>
      <c r="AI105" s="788"/>
      <c r="AJ105" s="788"/>
      <c r="AK105" s="788"/>
      <c r="AL105" s="788"/>
      <c r="AM105" s="788"/>
    </row>
    <row r="106" spans="1:39" ht="15.75">
      <c r="A106" s="2214"/>
      <c r="B106" s="108" t="s">
        <v>216</v>
      </c>
      <c r="C106" s="112"/>
      <c r="D106" s="144">
        <v>5</v>
      </c>
      <c r="E106" s="144"/>
      <c r="F106" s="111"/>
      <c r="G106" s="145">
        <v>3</v>
      </c>
      <c r="H106" s="329">
        <f t="shared" si="24"/>
        <v>90</v>
      </c>
      <c r="I106" s="146">
        <f>J106+K106+L106</f>
        <v>30</v>
      </c>
      <c r="J106" s="147">
        <v>20</v>
      </c>
      <c r="K106" s="147"/>
      <c r="L106" s="147">
        <v>10</v>
      </c>
      <c r="M106" s="148">
        <f>H106-I106</f>
        <v>60</v>
      </c>
      <c r="N106" s="112"/>
      <c r="O106" s="190"/>
      <c r="P106" s="111"/>
      <c r="Q106" s="112"/>
      <c r="R106" s="190"/>
      <c r="S106" s="111"/>
      <c r="T106" s="112">
        <v>2</v>
      </c>
      <c r="U106" s="190"/>
      <c r="V106" s="111"/>
      <c r="W106" s="112"/>
      <c r="X106" s="206"/>
      <c r="Y106" s="213"/>
      <c r="AB106" s="788"/>
      <c r="AC106" s="788"/>
      <c r="AD106" s="788"/>
      <c r="AE106" s="788"/>
      <c r="AF106" s="788"/>
      <c r="AG106" s="788"/>
      <c r="AH106" s="788"/>
      <c r="AI106" s="788"/>
      <c r="AJ106" s="788"/>
      <c r="AK106" s="788"/>
      <c r="AL106" s="788"/>
      <c r="AM106" s="788"/>
    </row>
    <row r="107" spans="1:39" ht="15.75">
      <c r="A107" s="2214"/>
      <c r="B107" s="108" t="s">
        <v>217</v>
      </c>
      <c r="C107" s="112"/>
      <c r="D107" s="144">
        <v>5</v>
      </c>
      <c r="E107" s="144"/>
      <c r="F107" s="111"/>
      <c r="G107" s="145">
        <v>3</v>
      </c>
      <c r="H107" s="329">
        <f t="shared" si="24"/>
        <v>90</v>
      </c>
      <c r="I107" s="146">
        <f>J107+K107+L107</f>
        <v>30</v>
      </c>
      <c r="J107" s="147">
        <v>20</v>
      </c>
      <c r="K107" s="147"/>
      <c r="L107" s="147">
        <v>10</v>
      </c>
      <c r="M107" s="148">
        <f>H107-I107</f>
        <v>60</v>
      </c>
      <c r="N107" s="112"/>
      <c r="O107" s="190"/>
      <c r="P107" s="111"/>
      <c r="Q107" s="112"/>
      <c r="R107" s="190"/>
      <c r="S107" s="111"/>
      <c r="T107" s="112">
        <v>2</v>
      </c>
      <c r="U107" s="190"/>
      <c r="V107" s="111"/>
      <c r="W107" s="112"/>
      <c r="X107" s="206"/>
      <c r="Y107" s="213"/>
      <c r="AB107" s="788"/>
      <c r="AC107" s="788"/>
      <c r="AD107" s="788"/>
      <c r="AE107" s="788"/>
      <c r="AF107" s="788"/>
      <c r="AG107" s="788"/>
      <c r="AH107" s="788"/>
      <c r="AI107" s="788"/>
      <c r="AJ107" s="788"/>
      <c r="AK107" s="788"/>
      <c r="AL107" s="788"/>
      <c r="AM107" s="788"/>
    </row>
    <row r="108" spans="1:39" ht="15.75">
      <c r="A108" s="2214"/>
      <c r="B108" s="108" t="s">
        <v>564</v>
      </c>
      <c r="C108" s="112"/>
      <c r="D108" s="144"/>
      <c r="E108" s="144"/>
      <c r="F108" s="111"/>
      <c r="G108" s="145">
        <v>3</v>
      </c>
      <c r="H108" s="329">
        <f t="shared" si="24"/>
        <v>90</v>
      </c>
      <c r="I108" s="146"/>
      <c r="J108" s="147"/>
      <c r="K108" s="147"/>
      <c r="L108" s="147"/>
      <c r="M108" s="148"/>
      <c r="N108" s="112"/>
      <c r="O108" s="190"/>
      <c r="P108" s="111"/>
      <c r="Q108" s="112"/>
      <c r="R108" s="190"/>
      <c r="S108" s="111"/>
      <c r="T108" s="112"/>
      <c r="U108" s="190"/>
      <c r="V108" s="111"/>
      <c r="W108" s="112"/>
      <c r="X108" s="206"/>
      <c r="Y108" s="213"/>
      <c r="AB108" s="788"/>
      <c r="AC108" s="788"/>
      <c r="AD108" s="788"/>
      <c r="AE108" s="788"/>
      <c r="AF108" s="788"/>
      <c r="AG108" s="788"/>
      <c r="AH108" s="788"/>
      <c r="AI108" s="788"/>
      <c r="AJ108" s="788"/>
      <c r="AK108" s="788"/>
      <c r="AL108" s="788"/>
      <c r="AM108" s="788"/>
    </row>
    <row r="109" spans="1:39" ht="15.75">
      <c r="A109" s="2307" t="s">
        <v>260</v>
      </c>
      <c r="B109" s="724" t="s">
        <v>557</v>
      </c>
      <c r="C109" s="131"/>
      <c r="D109" s="131" t="s">
        <v>67</v>
      </c>
      <c r="E109" s="131"/>
      <c r="F109" s="131"/>
      <c r="G109" s="840">
        <v>3</v>
      </c>
      <c r="H109" s="841">
        <f t="shared" si="24"/>
        <v>90</v>
      </c>
      <c r="I109" s="403">
        <f>J109+K109+L109</f>
        <v>30</v>
      </c>
      <c r="J109" s="297">
        <v>20</v>
      </c>
      <c r="K109" s="297"/>
      <c r="L109" s="297">
        <v>10</v>
      </c>
      <c r="M109" s="403">
        <f>H109-I109</f>
        <v>60</v>
      </c>
      <c r="N109" s="131"/>
      <c r="O109" s="131"/>
      <c r="P109" s="131"/>
      <c r="Q109" s="131"/>
      <c r="R109" s="131"/>
      <c r="S109" s="131"/>
      <c r="T109" s="131"/>
      <c r="U109" s="131">
        <v>2</v>
      </c>
      <c r="V109" s="131">
        <v>1</v>
      </c>
      <c r="W109" s="131"/>
      <c r="X109" s="131"/>
      <c r="Y109" s="720"/>
      <c r="AB109" s="788" t="b">
        <f>ISBLANK(N109)</f>
        <v>1</v>
      </c>
      <c r="AC109" s="788" t="b">
        <f>ISBLANK(O109)</f>
        <v>1</v>
      </c>
      <c r="AD109" s="788" t="b">
        <f>ISBLANK(P109)</f>
        <v>1</v>
      </c>
      <c r="AE109" s="788" t="b">
        <f>ISBLANK(Q109)</f>
        <v>1</v>
      </c>
      <c r="AF109" s="788" t="b">
        <f>ISBLANK(R109)</f>
        <v>1</v>
      </c>
      <c r="AG109" s="788"/>
      <c r="AH109" s="788" t="b">
        <f>ISBLANK(T109)</f>
        <v>1</v>
      </c>
      <c r="AI109" s="788" t="b">
        <f>ISBLANK(U109)</f>
        <v>0</v>
      </c>
      <c r="AJ109" s="788"/>
      <c r="AK109" s="788" t="b">
        <f>ISBLANK(W109)</f>
        <v>1</v>
      </c>
      <c r="AL109" s="788" t="b">
        <f>ISBLANK(X109)</f>
        <v>1</v>
      </c>
      <c r="AM109" s="788" t="b">
        <f>ISBLANK(Y109)</f>
        <v>1</v>
      </c>
    </row>
    <row r="110" spans="1:39" ht="15.75">
      <c r="A110" s="2307"/>
      <c r="B110" s="724" t="s">
        <v>218</v>
      </c>
      <c r="C110" s="131"/>
      <c r="D110" s="131" t="s">
        <v>67</v>
      </c>
      <c r="E110" s="131"/>
      <c r="F110" s="131"/>
      <c r="G110" s="725">
        <v>3</v>
      </c>
      <c r="H110" s="726">
        <f aca="true" t="shared" si="25" ref="H110:H116">G110*30</f>
        <v>90</v>
      </c>
      <c r="I110" s="297">
        <f aca="true" t="shared" si="26" ref="I110:I115">J110+K110+L110</f>
        <v>30</v>
      </c>
      <c r="J110" s="297">
        <v>30</v>
      </c>
      <c r="K110" s="297"/>
      <c r="L110" s="297"/>
      <c r="M110" s="297">
        <f aca="true" t="shared" si="27" ref="M110:M115">H110-I110</f>
        <v>60</v>
      </c>
      <c r="N110" s="131"/>
      <c r="O110" s="131"/>
      <c r="P110" s="131"/>
      <c r="Q110" s="131"/>
      <c r="R110" s="131"/>
      <c r="S110" s="131"/>
      <c r="T110" s="131"/>
      <c r="U110" s="131">
        <v>2</v>
      </c>
      <c r="V110" s="131">
        <v>1</v>
      </c>
      <c r="W110" s="131"/>
      <c r="X110" s="131"/>
      <c r="Y110" s="720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  <c r="AM110" s="788"/>
    </row>
    <row r="111" spans="1:39" ht="15.75">
      <c r="A111" s="2307"/>
      <c r="B111" s="724" t="s">
        <v>210</v>
      </c>
      <c r="C111" s="131"/>
      <c r="D111" s="131" t="s">
        <v>67</v>
      </c>
      <c r="E111" s="131"/>
      <c r="F111" s="131"/>
      <c r="G111" s="725">
        <v>3</v>
      </c>
      <c r="H111" s="726">
        <f t="shared" si="25"/>
        <v>90</v>
      </c>
      <c r="I111" s="297">
        <f t="shared" si="26"/>
        <v>30</v>
      </c>
      <c r="J111" s="297"/>
      <c r="K111" s="297"/>
      <c r="L111" s="297">
        <v>30</v>
      </c>
      <c r="M111" s="297">
        <f t="shared" si="27"/>
        <v>60</v>
      </c>
      <c r="N111" s="131"/>
      <c r="O111" s="131"/>
      <c r="P111" s="131"/>
      <c r="Q111" s="131"/>
      <c r="R111" s="131"/>
      <c r="S111" s="131"/>
      <c r="T111" s="131"/>
      <c r="U111" s="131">
        <v>2</v>
      </c>
      <c r="V111" s="131">
        <v>1</v>
      </c>
      <c r="W111" s="131"/>
      <c r="X111" s="131"/>
      <c r="Y111" s="720"/>
      <c r="AB111" s="788"/>
      <c r="AC111" s="788"/>
      <c r="AD111" s="788"/>
      <c r="AE111" s="788"/>
      <c r="AF111" s="788"/>
      <c r="AG111" s="788"/>
      <c r="AH111" s="788"/>
      <c r="AI111" s="788"/>
      <c r="AJ111" s="788"/>
      <c r="AK111" s="788"/>
      <c r="AL111" s="788"/>
      <c r="AM111" s="788"/>
    </row>
    <row r="112" spans="1:39" ht="15.75">
      <c r="A112" s="2307"/>
      <c r="B112" s="724" t="s">
        <v>219</v>
      </c>
      <c r="C112" s="131"/>
      <c r="D112" s="131" t="s">
        <v>67</v>
      </c>
      <c r="E112" s="131"/>
      <c r="F112" s="131"/>
      <c r="G112" s="725">
        <v>3</v>
      </c>
      <c r="H112" s="726">
        <f t="shared" si="25"/>
        <v>90</v>
      </c>
      <c r="I112" s="297">
        <f t="shared" si="26"/>
        <v>30</v>
      </c>
      <c r="J112" s="297">
        <v>30</v>
      </c>
      <c r="K112" s="297"/>
      <c r="L112" s="297"/>
      <c r="M112" s="297">
        <f t="shared" si="27"/>
        <v>60</v>
      </c>
      <c r="N112" s="131"/>
      <c r="O112" s="131"/>
      <c r="P112" s="131"/>
      <c r="Q112" s="131"/>
      <c r="R112" s="131"/>
      <c r="S112" s="131"/>
      <c r="T112" s="131"/>
      <c r="U112" s="131">
        <v>2</v>
      </c>
      <c r="V112" s="131">
        <v>1</v>
      </c>
      <c r="W112" s="131"/>
      <c r="X112" s="131"/>
      <c r="Y112" s="720"/>
      <c r="AB112" s="788"/>
      <c r="AC112" s="788"/>
      <c r="AD112" s="788"/>
      <c r="AE112" s="788"/>
      <c r="AF112" s="788"/>
      <c r="AG112" s="788"/>
      <c r="AH112" s="788"/>
      <c r="AI112" s="788"/>
      <c r="AJ112" s="788"/>
      <c r="AK112" s="788"/>
      <c r="AL112" s="788"/>
      <c r="AM112" s="788"/>
    </row>
    <row r="113" spans="1:39" ht="15.75">
      <c r="A113" s="2307"/>
      <c r="B113" s="724" t="s">
        <v>220</v>
      </c>
      <c r="C113" s="131"/>
      <c r="D113" s="131" t="s">
        <v>67</v>
      </c>
      <c r="E113" s="131"/>
      <c r="F113" s="131"/>
      <c r="G113" s="725">
        <v>3</v>
      </c>
      <c r="H113" s="726">
        <f t="shared" si="25"/>
        <v>90</v>
      </c>
      <c r="I113" s="297">
        <f t="shared" si="26"/>
        <v>30</v>
      </c>
      <c r="J113" s="297">
        <v>20</v>
      </c>
      <c r="K113" s="297"/>
      <c r="L113" s="297">
        <v>10</v>
      </c>
      <c r="M113" s="297">
        <f t="shared" si="27"/>
        <v>60</v>
      </c>
      <c r="N113" s="131"/>
      <c r="O113" s="131"/>
      <c r="P113" s="131"/>
      <c r="Q113" s="131"/>
      <c r="R113" s="131"/>
      <c r="S113" s="131"/>
      <c r="T113" s="131"/>
      <c r="U113" s="131">
        <v>2</v>
      </c>
      <c r="V113" s="131">
        <v>1</v>
      </c>
      <c r="W113" s="131"/>
      <c r="X113" s="131"/>
      <c r="Y113" s="720"/>
      <c r="AB113" s="788"/>
      <c r="AC113" s="788"/>
      <c r="AD113" s="788"/>
      <c r="AE113" s="788"/>
      <c r="AF113" s="788"/>
      <c r="AG113" s="788"/>
      <c r="AH113" s="788"/>
      <c r="AI113" s="788"/>
      <c r="AJ113" s="788"/>
      <c r="AK113" s="788"/>
      <c r="AL113" s="788"/>
      <c r="AM113" s="788"/>
    </row>
    <row r="114" spans="1:39" ht="15.75">
      <c r="A114" s="2307"/>
      <c r="B114" s="724" t="s">
        <v>221</v>
      </c>
      <c r="C114" s="131"/>
      <c r="D114" s="131" t="s">
        <v>67</v>
      </c>
      <c r="E114" s="131"/>
      <c r="F114" s="131"/>
      <c r="G114" s="725">
        <v>3</v>
      </c>
      <c r="H114" s="726">
        <f t="shared" si="25"/>
        <v>90</v>
      </c>
      <c r="I114" s="297">
        <f t="shared" si="26"/>
        <v>30</v>
      </c>
      <c r="J114" s="297">
        <v>20</v>
      </c>
      <c r="K114" s="297"/>
      <c r="L114" s="297">
        <v>10</v>
      </c>
      <c r="M114" s="297">
        <f t="shared" si="27"/>
        <v>60</v>
      </c>
      <c r="N114" s="131"/>
      <c r="O114" s="131"/>
      <c r="P114" s="131"/>
      <c r="Q114" s="131"/>
      <c r="R114" s="131"/>
      <c r="S114" s="131"/>
      <c r="T114" s="131"/>
      <c r="U114" s="131">
        <v>2</v>
      </c>
      <c r="V114" s="131">
        <v>1</v>
      </c>
      <c r="W114" s="131"/>
      <c r="X114" s="131"/>
      <c r="Y114" s="720"/>
      <c r="AB114" s="788"/>
      <c r="AC114" s="788"/>
      <c r="AD114" s="788"/>
      <c r="AE114" s="788"/>
      <c r="AF114" s="788"/>
      <c r="AG114" s="788"/>
      <c r="AH114" s="788"/>
      <c r="AI114" s="788"/>
      <c r="AJ114" s="788"/>
      <c r="AK114" s="788"/>
      <c r="AL114" s="788"/>
      <c r="AM114" s="788"/>
    </row>
    <row r="115" spans="1:39" ht="15.75">
      <c r="A115" s="2307"/>
      <c r="B115" s="842" t="s">
        <v>222</v>
      </c>
      <c r="C115" s="736"/>
      <c r="D115" s="736" t="s">
        <v>67</v>
      </c>
      <c r="E115" s="736"/>
      <c r="F115" s="736"/>
      <c r="G115" s="838">
        <v>3</v>
      </c>
      <c r="H115" s="726">
        <f t="shared" si="25"/>
        <v>90</v>
      </c>
      <c r="I115" s="297">
        <f t="shared" si="26"/>
        <v>30</v>
      </c>
      <c r="J115" s="297">
        <v>20</v>
      </c>
      <c r="K115" s="297"/>
      <c r="L115" s="297">
        <v>10</v>
      </c>
      <c r="M115" s="297">
        <f t="shared" si="27"/>
        <v>60</v>
      </c>
      <c r="N115" s="736"/>
      <c r="O115" s="736"/>
      <c r="P115" s="736"/>
      <c r="Q115" s="736"/>
      <c r="R115" s="736"/>
      <c r="S115" s="736"/>
      <c r="T115" s="736"/>
      <c r="U115" s="736">
        <v>2</v>
      </c>
      <c r="V115" s="736">
        <v>1</v>
      </c>
      <c r="W115" s="131"/>
      <c r="X115" s="131"/>
      <c r="Y115" s="720"/>
      <c r="AB115" s="788"/>
      <c r="AC115" s="788"/>
      <c r="AD115" s="788"/>
      <c r="AE115" s="788"/>
      <c r="AF115" s="788"/>
      <c r="AG115" s="788"/>
      <c r="AH115" s="788"/>
      <c r="AI115" s="788"/>
      <c r="AJ115" s="788"/>
      <c r="AK115" s="788"/>
      <c r="AL115" s="788"/>
      <c r="AM115" s="788"/>
    </row>
    <row r="116" spans="1:39" ht="15.75">
      <c r="A116" s="839"/>
      <c r="B116" s="108" t="s">
        <v>564</v>
      </c>
      <c r="C116" s="736"/>
      <c r="D116" s="736"/>
      <c r="E116" s="736"/>
      <c r="F116" s="736"/>
      <c r="G116" s="838">
        <v>3</v>
      </c>
      <c r="H116" s="726">
        <f t="shared" si="25"/>
        <v>90</v>
      </c>
      <c r="I116" s="297"/>
      <c r="J116" s="297"/>
      <c r="K116" s="297"/>
      <c r="L116" s="297"/>
      <c r="M116" s="297"/>
      <c r="N116" s="736"/>
      <c r="O116" s="736"/>
      <c r="P116" s="736"/>
      <c r="Q116" s="736"/>
      <c r="R116" s="736"/>
      <c r="S116" s="736"/>
      <c r="T116" s="736"/>
      <c r="U116" s="736"/>
      <c r="V116" s="736"/>
      <c r="W116" s="131"/>
      <c r="X116" s="131"/>
      <c r="Y116" s="720"/>
      <c r="AB116" s="788"/>
      <c r="AC116" s="788"/>
      <c r="AD116" s="788"/>
      <c r="AE116" s="788"/>
      <c r="AF116" s="788"/>
      <c r="AG116" s="788"/>
      <c r="AH116" s="788"/>
      <c r="AI116" s="788"/>
      <c r="AJ116" s="788"/>
      <c r="AK116" s="788"/>
      <c r="AL116" s="788"/>
      <c r="AM116" s="788"/>
    </row>
    <row r="117" spans="1:40" ht="15.75">
      <c r="A117" s="2308" t="s">
        <v>88</v>
      </c>
      <c r="B117" s="2308"/>
      <c r="C117" s="2308"/>
      <c r="D117" s="2308"/>
      <c r="E117" s="2308"/>
      <c r="F117" s="2308"/>
      <c r="G117" s="843">
        <f aca="true" t="shared" si="28" ref="G117:M117">G94+G103+G109</f>
        <v>9</v>
      </c>
      <c r="H117" s="843">
        <f t="shared" si="28"/>
        <v>270</v>
      </c>
      <c r="I117" s="843">
        <f t="shared" si="28"/>
        <v>90</v>
      </c>
      <c r="J117" s="843">
        <f t="shared" si="28"/>
        <v>55</v>
      </c>
      <c r="K117" s="843">
        <f t="shared" si="28"/>
        <v>0</v>
      </c>
      <c r="L117" s="843">
        <f t="shared" si="28"/>
        <v>35</v>
      </c>
      <c r="M117" s="843">
        <f t="shared" si="28"/>
        <v>180</v>
      </c>
      <c r="N117" s="843"/>
      <c r="O117" s="843"/>
      <c r="P117" s="843"/>
      <c r="Q117" s="843"/>
      <c r="R117" s="843">
        <f>R94+R103+R109</f>
        <v>2</v>
      </c>
      <c r="S117" s="843">
        <f>S94+S103+S109</f>
        <v>1</v>
      </c>
      <c r="T117" s="843">
        <f>T94+T103+T109</f>
        <v>2</v>
      </c>
      <c r="U117" s="843">
        <f>U94+U103+U109</f>
        <v>2</v>
      </c>
      <c r="V117" s="843">
        <f>V94+V103+V109</f>
        <v>1</v>
      </c>
      <c r="W117" s="843"/>
      <c r="X117" s="843"/>
      <c r="Y117" s="843"/>
      <c r="Z117" s="198"/>
      <c r="AA117" s="198"/>
      <c r="AB117" s="791">
        <f>SUMIF(AB90:AB115,FALSE,$G90:$G115)</f>
        <v>0</v>
      </c>
      <c r="AC117" s="791">
        <f>SUMIF(AC90:AC115,FALSE,$G90:$G115)</f>
        <v>0</v>
      </c>
      <c r="AD117" s="791">
        <f>SUMIF(AD90:AD115,FALSE,$G90:$G115)</f>
        <v>0</v>
      </c>
      <c r="AE117" s="791">
        <f>SUMIF(AE90:AE115,FALSE,$G90:$G115)</f>
        <v>0</v>
      </c>
      <c r="AF117" s="791">
        <v>2</v>
      </c>
      <c r="AG117" s="791">
        <v>1</v>
      </c>
      <c r="AH117" s="791">
        <f aca="true" t="shared" si="29" ref="AH117:AM117">SUMIF(AH90:AH115,FALSE,$G90:$G115)</f>
        <v>3</v>
      </c>
      <c r="AI117" s="791">
        <f t="shared" si="29"/>
        <v>3</v>
      </c>
      <c r="AJ117" s="791">
        <f t="shared" si="29"/>
        <v>0</v>
      </c>
      <c r="AK117" s="791">
        <f t="shared" si="29"/>
        <v>0</v>
      </c>
      <c r="AL117" s="791">
        <f t="shared" si="29"/>
        <v>0</v>
      </c>
      <c r="AM117" s="791">
        <f t="shared" si="29"/>
        <v>0</v>
      </c>
      <c r="AN117" s="67">
        <f>SUM(AB117:AM117)</f>
        <v>9</v>
      </c>
    </row>
    <row r="118" spans="1:40" ht="16.5" thickBot="1">
      <c r="A118" s="2301" t="s">
        <v>61</v>
      </c>
      <c r="B118" s="2302"/>
      <c r="C118" s="2302"/>
      <c r="D118" s="2302"/>
      <c r="E118" s="2302"/>
      <c r="F118" s="2302"/>
      <c r="G118" s="2302"/>
      <c r="H118" s="2302"/>
      <c r="I118" s="2302"/>
      <c r="J118" s="2302"/>
      <c r="K118" s="2302"/>
      <c r="L118" s="2302"/>
      <c r="M118" s="2302"/>
      <c r="N118" s="2302"/>
      <c r="O118" s="2302"/>
      <c r="P118" s="2302"/>
      <c r="Q118" s="2302"/>
      <c r="R118" s="2302"/>
      <c r="S118" s="2302"/>
      <c r="T118" s="2302"/>
      <c r="U118" s="2302"/>
      <c r="V118" s="2302"/>
      <c r="W118" s="2302"/>
      <c r="X118" s="2302"/>
      <c r="Y118" s="2303"/>
      <c r="AB118" s="789" t="s">
        <v>43</v>
      </c>
      <c r="AC118" s="793">
        <f>AB117+AC117+AD117</f>
        <v>0</v>
      </c>
      <c r="AE118" s="789" t="s">
        <v>44</v>
      </c>
      <c r="AF118" s="793">
        <f>AE117+AF117+AG117</f>
        <v>3</v>
      </c>
      <c r="AH118" s="789" t="s">
        <v>45</v>
      </c>
      <c r="AI118" s="793">
        <f>AH117+AI117+AJ117</f>
        <v>6</v>
      </c>
      <c r="AK118" s="789" t="s">
        <v>46</v>
      </c>
      <c r="AL118" s="793">
        <f>AK117+AL117+AM117</f>
        <v>0</v>
      </c>
      <c r="AN118" s="795">
        <f>AC118+AF118+AI118+AL118</f>
        <v>9</v>
      </c>
    </row>
    <row r="119" spans="1:25" ht="16.5" thickBot="1">
      <c r="A119" s="2304" t="s">
        <v>567</v>
      </c>
      <c r="B119" s="2305"/>
      <c r="C119" s="2305"/>
      <c r="D119" s="2305"/>
      <c r="E119" s="2305"/>
      <c r="F119" s="2305"/>
      <c r="G119" s="2305"/>
      <c r="H119" s="2305"/>
      <c r="I119" s="2305"/>
      <c r="J119" s="2305"/>
      <c r="K119" s="2305"/>
      <c r="L119" s="2305"/>
      <c r="M119" s="2305"/>
      <c r="N119" s="2305"/>
      <c r="O119" s="2305"/>
      <c r="P119" s="2305"/>
      <c r="Q119" s="2305"/>
      <c r="R119" s="2305"/>
      <c r="S119" s="2305"/>
      <c r="T119" s="2305"/>
      <c r="U119" s="2305"/>
      <c r="V119" s="2305"/>
      <c r="W119" s="2305"/>
      <c r="X119" s="2305"/>
      <c r="Y119" s="2306"/>
    </row>
    <row r="120" spans="1:39" s="775" customFormat="1" ht="15.75">
      <c r="A120" s="762" t="s">
        <v>320</v>
      </c>
      <c r="B120" s="763" t="s">
        <v>195</v>
      </c>
      <c r="C120" s="764"/>
      <c r="D120" s="765">
        <v>5</v>
      </c>
      <c r="E120" s="765"/>
      <c r="F120" s="766"/>
      <c r="G120" s="767">
        <v>3</v>
      </c>
      <c r="H120" s="768">
        <f>G120*30</f>
        <v>90</v>
      </c>
      <c r="I120" s="769"/>
      <c r="J120" s="770"/>
      <c r="K120" s="770"/>
      <c r="L120" s="770"/>
      <c r="M120" s="771"/>
      <c r="N120" s="764"/>
      <c r="O120" s="765"/>
      <c r="P120" s="772"/>
      <c r="Q120" s="773"/>
      <c r="R120" s="765"/>
      <c r="S120" s="774"/>
      <c r="T120" s="764" t="s">
        <v>558</v>
      </c>
      <c r="U120" s="765"/>
      <c r="V120" s="772"/>
      <c r="W120" s="773"/>
      <c r="X120" s="765"/>
      <c r="Y120" s="772"/>
      <c r="AB120" s="788" t="b">
        <f>ISBLANK(N120)</f>
        <v>1</v>
      </c>
      <c r="AC120" s="788" t="b">
        <f aca="true" t="shared" si="30" ref="AC120:AM120">ISBLANK(O120)</f>
        <v>1</v>
      </c>
      <c r="AD120" s="788" t="b">
        <f t="shared" si="30"/>
        <v>1</v>
      </c>
      <c r="AE120" s="788" t="b">
        <f t="shared" si="30"/>
        <v>1</v>
      </c>
      <c r="AF120" s="788" t="b">
        <f t="shared" si="30"/>
        <v>1</v>
      </c>
      <c r="AG120" s="788" t="b">
        <f t="shared" si="30"/>
        <v>1</v>
      </c>
      <c r="AH120" s="788" t="b">
        <f t="shared" si="30"/>
        <v>0</v>
      </c>
      <c r="AI120" s="788" t="b">
        <f t="shared" si="30"/>
        <v>1</v>
      </c>
      <c r="AJ120" s="788" t="b">
        <f t="shared" si="30"/>
        <v>1</v>
      </c>
      <c r="AK120" s="788" t="b">
        <f t="shared" si="30"/>
        <v>1</v>
      </c>
      <c r="AL120" s="788" t="b">
        <f t="shared" si="30"/>
        <v>1</v>
      </c>
      <c r="AM120" s="788" t="b">
        <f t="shared" si="30"/>
        <v>1</v>
      </c>
    </row>
    <row r="121" spans="1:39" ht="31.5">
      <c r="A121" s="425" t="s">
        <v>321</v>
      </c>
      <c r="B121" s="598" t="s">
        <v>238</v>
      </c>
      <c r="C121" s="299"/>
      <c r="D121" s="297"/>
      <c r="E121" s="297"/>
      <c r="F121" s="404"/>
      <c r="G121" s="599">
        <f aca="true" t="shared" si="31" ref="G121:M121">G122+G123</f>
        <v>4</v>
      </c>
      <c r="H121" s="593">
        <f t="shared" si="31"/>
        <v>120</v>
      </c>
      <c r="I121" s="592">
        <f t="shared" si="31"/>
        <v>51</v>
      </c>
      <c r="J121" s="403">
        <f t="shared" si="31"/>
        <v>34</v>
      </c>
      <c r="K121" s="403">
        <f t="shared" si="31"/>
        <v>9</v>
      </c>
      <c r="L121" s="403">
        <f t="shared" si="31"/>
        <v>8</v>
      </c>
      <c r="M121" s="403">
        <f t="shared" si="31"/>
        <v>69</v>
      </c>
      <c r="N121" s="299"/>
      <c r="O121" s="297"/>
      <c r="P121" s="295"/>
      <c r="Q121" s="600"/>
      <c r="R121" s="297"/>
      <c r="S121" s="601"/>
      <c r="T121" s="299"/>
      <c r="U121" s="297"/>
      <c r="V121" s="295"/>
      <c r="W121" s="600"/>
      <c r="X121" s="297"/>
      <c r="Y121" s="295"/>
      <c r="AB121" s="788" t="b">
        <f>ISBLANK(N121)</f>
        <v>1</v>
      </c>
      <c r="AC121" s="788" t="b">
        <f aca="true" t="shared" si="32" ref="AC121:AM121">ISBLANK(O121)</f>
        <v>1</v>
      </c>
      <c r="AD121" s="788" t="b">
        <f t="shared" si="32"/>
        <v>1</v>
      </c>
      <c r="AE121" s="788" t="b">
        <f t="shared" si="32"/>
        <v>1</v>
      </c>
      <c r="AF121" s="788" t="b">
        <f t="shared" si="32"/>
        <v>1</v>
      </c>
      <c r="AG121" s="788" t="b">
        <f t="shared" si="32"/>
        <v>1</v>
      </c>
      <c r="AH121" s="788" t="b">
        <f t="shared" si="32"/>
        <v>1</v>
      </c>
      <c r="AI121" s="788" t="b">
        <f t="shared" si="32"/>
        <v>1</v>
      </c>
      <c r="AJ121" s="788" t="b">
        <f t="shared" si="32"/>
        <v>1</v>
      </c>
      <c r="AK121" s="788" t="b">
        <f t="shared" si="32"/>
        <v>1</v>
      </c>
      <c r="AL121" s="788" t="b">
        <f t="shared" si="32"/>
        <v>1</v>
      </c>
      <c r="AM121" s="788" t="b">
        <f t="shared" si="32"/>
        <v>1</v>
      </c>
    </row>
    <row r="122" spans="1:39" ht="31.5">
      <c r="A122" s="425" t="s">
        <v>345</v>
      </c>
      <c r="B122" s="598" t="s">
        <v>238</v>
      </c>
      <c r="C122" s="299"/>
      <c r="D122" s="297"/>
      <c r="E122" s="297"/>
      <c r="F122" s="404"/>
      <c r="G122" s="424">
        <v>2</v>
      </c>
      <c r="H122" s="425">
        <f>G122*30</f>
        <v>60</v>
      </c>
      <c r="I122" s="600">
        <f>J122+K122+L122</f>
        <v>27</v>
      </c>
      <c r="J122" s="297">
        <v>18</v>
      </c>
      <c r="K122" s="297">
        <v>9</v>
      </c>
      <c r="L122" s="297"/>
      <c r="M122" s="601">
        <f>H122-I122</f>
        <v>33</v>
      </c>
      <c r="N122" s="299"/>
      <c r="O122" s="297"/>
      <c r="P122" s="295"/>
      <c r="Q122" s="600"/>
      <c r="R122" s="297"/>
      <c r="S122" s="601"/>
      <c r="T122" s="299"/>
      <c r="U122" s="297"/>
      <c r="V122" s="295"/>
      <c r="W122" s="600"/>
      <c r="X122" s="297">
        <v>3</v>
      </c>
      <c r="Y122" s="295"/>
      <c r="AB122" s="788" t="b">
        <f aca="true" t="shared" si="33" ref="AB122:AG162">ISBLANK(N122)</f>
        <v>1</v>
      </c>
      <c r="AC122" s="788" t="b">
        <f t="shared" si="33"/>
        <v>1</v>
      </c>
      <c r="AD122" s="788" t="b">
        <f t="shared" si="33"/>
        <v>1</v>
      </c>
      <c r="AE122" s="788" t="b">
        <f t="shared" si="33"/>
        <v>1</v>
      </c>
      <c r="AF122" s="788" t="b">
        <f t="shared" si="33"/>
        <v>1</v>
      </c>
      <c r="AG122" s="788" t="b">
        <f t="shared" si="33"/>
        <v>1</v>
      </c>
      <c r="AH122" s="788" t="b">
        <f aca="true" t="shared" si="34" ref="AH122:AM162">ISBLANK(T122)</f>
        <v>1</v>
      </c>
      <c r="AI122" s="788" t="b">
        <f t="shared" si="34"/>
        <v>1</v>
      </c>
      <c r="AJ122" s="788" t="b">
        <f t="shared" si="34"/>
        <v>1</v>
      </c>
      <c r="AK122" s="788" t="b">
        <f t="shared" si="34"/>
        <v>1</v>
      </c>
      <c r="AL122" s="788" t="b">
        <f t="shared" si="34"/>
        <v>0</v>
      </c>
      <c r="AM122" s="788" t="b">
        <f t="shared" si="34"/>
        <v>1</v>
      </c>
    </row>
    <row r="123" spans="1:39" ht="31.5">
      <c r="A123" s="425" t="s">
        <v>346</v>
      </c>
      <c r="B123" s="598" t="s">
        <v>238</v>
      </c>
      <c r="C123" s="299"/>
      <c r="D123" s="297" t="s">
        <v>84</v>
      </c>
      <c r="E123" s="297"/>
      <c r="F123" s="404"/>
      <c r="G123" s="424">
        <v>2</v>
      </c>
      <c r="H123" s="425">
        <f>G123*30</f>
        <v>60</v>
      </c>
      <c r="I123" s="600">
        <f>J123+K123+L123</f>
        <v>24</v>
      </c>
      <c r="J123" s="297">
        <v>16</v>
      </c>
      <c r="K123" s="297"/>
      <c r="L123" s="297">
        <v>8</v>
      </c>
      <c r="M123" s="601">
        <f>H123-I123</f>
        <v>36</v>
      </c>
      <c r="N123" s="299"/>
      <c r="O123" s="297"/>
      <c r="P123" s="295"/>
      <c r="Q123" s="600"/>
      <c r="R123" s="297"/>
      <c r="S123" s="601"/>
      <c r="T123" s="299"/>
      <c r="U123" s="297"/>
      <c r="V123" s="295"/>
      <c r="W123" s="600"/>
      <c r="X123" s="297"/>
      <c r="Y123" s="295">
        <v>3</v>
      </c>
      <c r="AB123" s="788" t="b">
        <f t="shared" si="33"/>
        <v>1</v>
      </c>
      <c r="AC123" s="788" t="b">
        <f t="shared" si="33"/>
        <v>1</v>
      </c>
      <c r="AD123" s="788" t="b">
        <f t="shared" si="33"/>
        <v>1</v>
      </c>
      <c r="AE123" s="788" t="b">
        <f t="shared" si="33"/>
        <v>1</v>
      </c>
      <c r="AF123" s="788" t="b">
        <f t="shared" si="33"/>
        <v>1</v>
      </c>
      <c r="AG123" s="788" t="b">
        <f t="shared" si="33"/>
        <v>1</v>
      </c>
      <c r="AH123" s="788" t="b">
        <f t="shared" si="34"/>
        <v>1</v>
      </c>
      <c r="AI123" s="788" t="b">
        <f t="shared" si="34"/>
        <v>1</v>
      </c>
      <c r="AJ123" s="788" t="b">
        <f t="shared" si="34"/>
        <v>1</v>
      </c>
      <c r="AK123" s="788" t="b">
        <f t="shared" si="34"/>
        <v>1</v>
      </c>
      <c r="AL123" s="788" t="b">
        <f t="shared" si="34"/>
        <v>1</v>
      </c>
      <c r="AM123" s="788" t="b">
        <f t="shared" si="34"/>
        <v>0</v>
      </c>
    </row>
    <row r="124" spans="1:39" ht="15.75">
      <c r="A124" s="425" t="s">
        <v>322</v>
      </c>
      <c r="B124" s="598" t="s">
        <v>229</v>
      </c>
      <c r="C124" s="299"/>
      <c r="D124" s="297" t="s">
        <v>65</v>
      </c>
      <c r="E124" s="297"/>
      <c r="F124" s="404"/>
      <c r="G124" s="599">
        <v>3</v>
      </c>
      <c r="H124" s="593">
        <f>G124*30</f>
        <v>90</v>
      </c>
      <c r="I124" s="592">
        <f>J124+K124+L124</f>
        <v>30</v>
      </c>
      <c r="J124" s="403">
        <v>10</v>
      </c>
      <c r="K124" s="403">
        <v>20</v>
      </c>
      <c r="L124" s="403"/>
      <c r="M124" s="595">
        <f>H124-I124</f>
        <v>60</v>
      </c>
      <c r="N124" s="299"/>
      <c r="O124" s="297"/>
      <c r="P124" s="295"/>
      <c r="Q124" s="600"/>
      <c r="R124" s="297"/>
      <c r="S124" s="601">
        <v>3</v>
      </c>
      <c r="T124" s="299"/>
      <c r="U124" s="297"/>
      <c r="V124" s="295"/>
      <c r="W124" s="600"/>
      <c r="X124" s="297"/>
      <c r="Y124" s="295"/>
      <c r="AB124" s="788" t="b">
        <f t="shared" si="33"/>
        <v>1</v>
      </c>
      <c r="AC124" s="788" t="b">
        <f t="shared" si="33"/>
        <v>1</v>
      </c>
      <c r="AD124" s="788" t="b">
        <f t="shared" si="33"/>
        <v>1</v>
      </c>
      <c r="AE124" s="788" t="b">
        <f t="shared" si="33"/>
        <v>1</v>
      </c>
      <c r="AF124" s="788" t="b">
        <f t="shared" si="33"/>
        <v>1</v>
      </c>
      <c r="AG124" s="788" t="b">
        <f t="shared" si="33"/>
        <v>0</v>
      </c>
      <c r="AH124" s="788" t="b">
        <f t="shared" si="34"/>
        <v>1</v>
      </c>
      <c r="AI124" s="788" t="b">
        <f t="shared" si="34"/>
        <v>1</v>
      </c>
      <c r="AJ124" s="788" t="b">
        <f t="shared" si="34"/>
        <v>1</v>
      </c>
      <c r="AK124" s="788" t="b">
        <f t="shared" si="34"/>
        <v>1</v>
      </c>
      <c r="AL124" s="788" t="b">
        <f t="shared" si="34"/>
        <v>1</v>
      </c>
      <c r="AM124" s="788" t="b">
        <f t="shared" si="34"/>
        <v>1</v>
      </c>
    </row>
    <row r="125" spans="1:39" ht="31.5">
      <c r="A125" s="425" t="s">
        <v>323</v>
      </c>
      <c r="B125" s="93" t="s">
        <v>246</v>
      </c>
      <c r="C125" s="299"/>
      <c r="D125" s="297"/>
      <c r="E125" s="297"/>
      <c r="F125" s="404"/>
      <c r="G125" s="599">
        <f>G126+G127+G128</f>
        <v>9</v>
      </c>
      <c r="H125" s="593">
        <f aca="true" t="shared" si="35" ref="H125:M125">H126+H127+H128</f>
        <v>270</v>
      </c>
      <c r="I125" s="592">
        <f t="shared" si="35"/>
        <v>123</v>
      </c>
      <c r="J125" s="403">
        <f t="shared" si="35"/>
        <v>75</v>
      </c>
      <c r="K125" s="403">
        <f t="shared" si="35"/>
        <v>18</v>
      </c>
      <c r="L125" s="403">
        <f t="shared" si="35"/>
        <v>30</v>
      </c>
      <c r="M125" s="403">
        <f t="shared" si="35"/>
        <v>147</v>
      </c>
      <c r="N125" s="299"/>
      <c r="O125" s="297"/>
      <c r="P125" s="295"/>
      <c r="Q125" s="600"/>
      <c r="R125" s="297"/>
      <c r="S125" s="601"/>
      <c r="T125" s="299"/>
      <c r="U125" s="297"/>
      <c r="V125" s="295"/>
      <c r="W125" s="600"/>
      <c r="X125" s="297"/>
      <c r="Y125" s="295"/>
      <c r="AB125" s="788" t="b">
        <f t="shared" si="33"/>
        <v>1</v>
      </c>
      <c r="AC125" s="788" t="b">
        <f t="shared" si="33"/>
        <v>1</v>
      </c>
      <c r="AD125" s="788" t="b">
        <f t="shared" si="33"/>
        <v>1</v>
      </c>
      <c r="AE125" s="788" t="b">
        <f t="shared" si="33"/>
        <v>1</v>
      </c>
      <c r="AF125" s="788" t="b">
        <f t="shared" si="33"/>
        <v>1</v>
      </c>
      <c r="AG125" s="788" t="b">
        <f t="shared" si="33"/>
        <v>1</v>
      </c>
      <c r="AH125" s="788" t="b">
        <f t="shared" si="34"/>
        <v>1</v>
      </c>
      <c r="AI125" s="788" t="b">
        <f t="shared" si="34"/>
        <v>1</v>
      </c>
      <c r="AJ125" s="788" t="b">
        <f t="shared" si="34"/>
        <v>1</v>
      </c>
      <c r="AK125" s="788" t="b">
        <f t="shared" si="34"/>
        <v>1</v>
      </c>
      <c r="AL125" s="788" t="b">
        <f t="shared" si="34"/>
        <v>1</v>
      </c>
      <c r="AM125" s="788" t="b">
        <f t="shared" si="34"/>
        <v>1</v>
      </c>
    </row>
    <row r="126" spans="1:39" ht="31.5">
      <c r="A126" s="425" t="s">
        <v>324</v>
      </c>
      <c r="B126" s="93" t="s">
        <v>246</v>
      </c>
      <c r="C126" s="299"/>
      <c r="D126" s="297" t="s">
        <v>67</v>
      </c>
      <c r="E126" s="297"/>
      <c r="F126" s="404"/>
      <c r="G126" s="424">
        <v>5</v>
      </c>
      <c r="H126" s="425">
        <f>G126*30</f>
        <v>150</v>
      </c>
      <c r="I126" s="600">
        <f>J126+K126+L126</f>
        <v>63</v>
      </c>
      <c r="J126" s="154">
        <v>45</v>
      </c>
      <c r="K126" s="154">
        <v>18</v>
      </c>
      <c r="L126" s="154"/>
      <c r="M126" s="601">
        <f>H126-I126</f>
        <v>87</v>
      </c>
      <c r="N126" s="299"/>
      <c r="O126" s="297"/>
      <c r="P126" s="295"/>
      <c r="Q126" s="600"/>
      <c r="R126" s="297"/>
      <c r="S126" s="601"/>
      <c r="T126" s="299"/>
      <c r="U126" s="297"/>
      <c r="V126" s="295">
        <v>7</v>
      </c>
      <c r="W126" s="600"/>
      <c r="X126" s="297"/>
      <c r="Y126" s="295"/>
      <c r="AB126" s="788" t="b">
        <f t="shared" si="33"/>
        <v>1</v>
      </c>
      <c r="AC126" s="788" t="b">
        <f t="shared" si="33"/>
        <v>1</v>
      </c>
      <c r="AD126" s="788" t="b">
        <f t="shared" si="33"/>
        <v>1</v>
      </c>
      <c r="AE126" s="788" t="b">
        <f t="shared" si="33"/>
        <v>1</v>
      </c>
      <c r="AF126" s="788" t="b">
        <f t="shared" si="33"/>
        <v>1</v>
      </c>
      <c r="AG126" s="788" t="b">
        <f t="shared" si="33"/>
        <v>1</v>
      </c>
      <c r="AH126" s="788" t="b">
        <f t="shared" si="34"/>
        <v>1</v>
      </c>
      <c r="AI126" s="788" t="b">
        <f t="shared" si="34"/>
        <v>1</v>
      </c>
      <c r="AJ126" s="788" t="b">
        <f t="shared" si="34"/>
        <v>0</v>
      </c>
      <c r="AK126" s="788" t="b">
        <f t="shared" si="34"/>
        <v>1</v>
      </c>
      <c r="AL126" s="788" t="b">
        <f t="shared" si="34"/>
        <v>1</v>
      </c>
      <c r="AM126" s="788" t="b">
        <f t="shared" si="34"/>
        <v>1</v>
      </c>
    </row>
    <row r="127" spans="1:39" ht="31.5">
      <c r="A127" s="425" t="s">
        <v>325</v>
      </c>
      <c r="B127" s="93" t="s">
        <v>246</v>
      </c>
      <c r="C127" s="299">
        <v>7</v>
      </c>
      <c r="D127" s="297"/>
      <c r="E127" s="297"/>
      <c r="F127" s="404"/>
      <c r="G127" s="822">
        <v>3</v>
      </c>
      <c r="H127" s="425">
        <f>G127*30</f>
        <v>90</v>
      </c>
      <c r="I127" s="600">
        <f>J127+K127+L127</f>
        <v>45</v>
      </c>
      <c r="J127" s="154">
        <v>30</v>
      </c>
      <c r="K127" s="154"/>
      <c r="L127" s="154">
        <v>15</v>
      </c>
      <c r="M127" s="601">
        <f>H127-I127</f>
        <v>45</v>
      </c>
      <c r="N127" s="299"/>
      <c r="O127" s="297"/>
      <c r="P127" s="295"/>
      <c r="Q127" s="600"/>
      <c r="R127" s="297"/>
      <c r="S127" s="601"/>
      <c r="T127" s="299"/>
      <c r="U127" s="297"/>
      <c r="V127" s="295"/>
      <c r="W127" s="600">
        <v>3</v>
      </c>
      <c r="X127" s="297"/>
      <c r="Y127" s="295"/>
      <c r="AB127" s="788" t="b">
        <f t="shared" si="33"/>
        <v>1</v>
      </c>
      <c r="AC127" s="788" t="b">
        <f t="shared" si="33"/>
        <v>1</v>
      </c>
      <c r="AD127" s="788" t="b">
        <f t="shared" si="33"/>
        <v>1</v>
      </c>
      <c r="AE127" s="788" t="b">
        <f t="shared" si="33"/>
        <v>1</v>
      </c>
      <c r="AF127" s="788" t="b">
        <f t="shared" si="33"/>
        <v>1</v>
      </c>
      <c r="AG127" s="788" t="b">
        <f t="shared" si="33"/>
        <v>1</v>
      </c>
      <c r="AH127" s="788" t="b">
        <f t="shared" si="34"/>
        <v>1</v>
      </c>
      <c r="AI127" s="788" t="b">
        <f t="shared" si="34"/>
        <v>1</v>
      </c>
      <c r="AJ127" s="788" t="b">
        <f t="shared" si="34"/>
        <v>1</v>
      </c>
      <c r="AK127" s="788" t="b">
        <f t="shared" si="34"/>
        <v>0</v>
      </c>
      <c r="AL127" s="788" t="b">
        <f t="shared" si="34"/>
        <v>1</v>
      </c>
      <c r="AM127" s="788" t="b">
        <f t="shared" si="34"/>
        <v>1</v>
      </c>
    </row>
    <row r="128" spans="1:39" ht="31.5">
      <c r="A128" s="425" t="s">
        <v>326</v>
      </c>
      <c r="B128" s="93" t="s">
        <v>247</v>
      </c>
      <c r="C128" s="299"/>
      <c r="D128" s="297"/>
      <c r="E128" s="297">
        <v>7</v>
      </c>
      <c r="F128" s="404"/>
      <c r="G128" s="822">
        <v>1</v>
      </c>
      <c r="H128" s="425">
        <f>G128*30</f>
        <v>30</v>
      </c>
      <c r="I128" s="600">
        <f>J128+K128+L128</f>
        <v>15</v>
      </c>
      <c r="J128" s="154"/>
      <c r="K128" s="154"/>
      <c r="L128" s="154">
        <v>15</v>
      </c>
      <c r="M128" s="601">
        <f>H128-I128</f>
        <v>15</v>
      </c>
      <c r="N128" s="299"/>
      <c r="O128" s="297"/>
      <c r="P128" s="295"/>
      <c r="Q128" s="600"/>
      <c r="R128" s="297"/>
      <c r="S128" s="601"/>
      <c r="T128" s="299"/>
      <c r="U128" s="297"/>
      <c r="V128" s="295"/>
      <c r="W128" s="600">
        <v>1</v>
      </c>
      <c r="X128" s="297"/>
      <c r="Y128" s="295"/>
      <c r="AB128" s="788" t="b">
        <f t="shared" si="33"/>
        <v>1</v>
      </c>
      <c r="AC128" s="788" t="b">
        <f t="shared" si="33"/>
        <v>1</v>
      </c>
      <c r="AD128" s="788" t="b">
        <f t="shared" si="33"/>
        <v>1</v>
      </c>
      <c r="AE128" s="788" t="b">
        <f t="shared" si="33"/>
        <v>1</v>
      </c>
      <c r="AF128" s="788" t="b">
        <f t="shared" si="33"/>
        <v>1</v>
      </c>
      <c r="AG128" s="788" t="b">
        <f t="shared" si="33"/>
        <v>1</v>
      </c>
      <c r="AH128" s="788" t="b">
        <f t="shared" si="34"/>
        <v>1</v>
      </c>
      <c r="AI128" s="788" t="b">
        <f t="shared" si="34"/>
        <v>1</v>
      </c>
      <c r="AJ128" s="788" t="b">
        <f t="shared" si="34"/>
        <v>1</v>
      </c>
      <c r="AK128" s="788" t="b">
        <f t="shared" si="34"/>
        <v>0</v>
      </c>
      <c r="AL128" s="788" t="b">
        <f t="shared" si="34"/>
        <v>1</v>
      </c>
      <c r="AM128" s="788" t="b">
        <f t="shared" si="34"/>
        <v>1</v>
      </c>
    </row>
    <row r="129" spans="1:39" ht="31.5">
      <c r="A129" s="425" t="s">
        <v>327</v>
      </c>
      <c r="B129" s="598" t="s">
        <v>295</v>
      </c>
      <c r="C129" s="299"/>
      <c r="D129" s="297" t="s">
        <v>66</v>
      </c>
      <c r="E129" s="297"/>
      <c r="F129" s="404"/>
      <c r="G129" s="599">
        <v>4</v>
      </c>
      <c r="H129" s="593">
        <f>G129*30</f>
        <v>120</v>
      </c>
      <c r="I129" s="592">
        <f>J129+K129+L129</f>
        <v>54</v>
      </c>
      <c r="J129" s="403">
        <v>36</v>
      </c>
      <c r="K129" s="403">
        <v>18</v>
      </c>
      <c r="L129" s="403"/>
      <c r="M129" s="595">
        <f>H129-I129</f>
        <v>66</v>
      </c>
      <c r="N129" s="299"/>
      <c r="O129" s="297"/>
      <c r="P129" s="295"/>
      <c r="Q129" s="600"/>
      <c r="R129" s="297"/>
      <c r="S129" s="601"/>
      <c r="T129" s="299"/>
      <c r="U129" s="297">
        <v>6</v>
      </c>
      <c r="V129" s="295"/>
      <c r="W129" s="600"/>
      <c r="X129" s="297"/>
      <c r="Y129" s="295"/>
      <c r="AB129" s="788" t="b">
        <f t="shared" si="33"/>
        <v>1</v>
      </c>
      <c r="AC129" s="788" t="b">
        <f t="shared" si="33"/>
        <v>1</v>
      </c>
      <c r="AD129" s="788" t="b">
        <f t="shared" si="33"/>
        <v>1</v>
      </c>
      <c r="AE129" s="788" t="b">
        <f t="shared" si="33"/>
        <v>1</v>
      </c>
      <c r="AF129" s="788" t="b">
        <f t="shared" si="33"/>
        <v>1</v>
      </c>
      <c r="AG129" s="788" t="b">
        <f t="shared" si="33"/>
        <v>1</v>
      </c>
      <c r="AH129" s="788" t="b">
        <f t="shared" si="34"/>
        <v>1</v>
      </c>
      <c r="AI129" s="788" t="b">
        <f t="shared" si="34"/>
        <v>0</v>
      </c>
      <c r="AJ129" s="788" t="b">
        <f t="shared" si="34"/>
        <v>1</v>
      </c>
      <c r="AK129" s="788" t="b">
        <f t="shared" si="34"/>
        <v>1</v>
      </c>
      <c r="AL129" s="788" t="b">
        <f t="shared" si="34"/>
        <v>1</v>
      </c>
      <c r="AM129" s="788" t="b">
        <f t="shared" si="34"/>
        <v>1</v>
      </c>
    </row>
    <row r="130" spans="1:39" ht="15.75">
      <c r="A130" s="425" t="s">
        <v>328</v>
      </c>
      <c r="B130" s="598" t="s">
        <v>262</v>
      </c>
      <c r="C130" s="299"/>
      <c r="D130" s="297" t="s">
        <v>67</v>
      </c>
      <c r="E130" s="297"/>
      <c r="F130" s="404"/>
      <c r="G130" s="599">
        <v>3</v>
      </c>
      <c r="H130" s="593">
        <f>G130*30</f>
        <v>90</v>
      </c>
      <c r="I130" s="592">
        <f>J130+K130+L130</f>
        <v>30</v>
      </c>
      <c r="J130" s="403">
        <v>10</v>
      </c>
      <c r="K130" s="403">
        <v>10</v>
      </c>
      <c r="L130" s="403">
        <v>10</v>
      </c>
      <c r="M130" s="595">
        <f>H130-I130</f>
        <v>60</v>
      </c>
      <c r="N130" s="299"/>
      <c r="O130" s="297"/>
      <c r="P130" s="295"/>
      <c r="Q130" s="600"/>
      <c r="R130" s="297"/>
      <c r="S130" s="601"/>
      <c r="T130" s="299"/>
      <c r="U130" s="297"/>
      <c r="V130" s="295">
        <v>3</v>
      </c>
      <c r="W130" s="600"/>
      <c r="X130" s="297"/>
      <c r="Y130" s="295"/>
      <c r="AB130" s="788" t="b">
        <f t="shared" si="33"/>
        <v>1</v>
      </c>
      <c r="AC130" s="788" t="b">
        <f t="shared" si="33"/>
        <v>1</v>
      </c>
      <c r="AD130" s="788" t="b">
        <f t="shared" si="33"/>
        <v>1</v>
      </c>
      <c r="AE130" s="788" t="b">
        <f t="shared" si="33"/>
        <v>1</v>
      </c>
      <c r="AF130" s="788" t="b">
        <f t="shared" si="33"/>
        <v>1</v>
      </c>
      <c r="AG130" s="788" t="b">
        <f t="shared" si="33"/>
        <v>1</v>
      </c>
      <c r="AH130" s="788" t="b">
        <f t="shared" si="34"/>
        <v>1</v>
      </c>
      <c r="AI130" s="788" t="b">
        <f t="shared" si="34"/>
        <v>1</v>
      </c>
      <c r="AJ130" s="788" t="b">
        <f t="shared" si="34"/>
        <v>0</v>
      </c>
      <c r="AK130" s="788" t="b">
        <f t="shared" si="34"/>
        <v>1</v>
      </c>
      <c r="AL130" s="788" t="b">
        <f t="shared" si="34"/>
        <v>1</v>
      </c>
      <c r="AM130" s="788" t="b">
        <f t="shared" si="34"/>
        <v>1</v>
      </c>
    </row>
    <row r="131" spans="1:39" ht="15.75">
      <c r="A131" s="425" t="s">
        <v>329</v>
      </c>
      <c r="B131" s="598" t="s">
        <v>187</v>
      </c>
      <c r="C131" s="299"/>
      <c r="D131" s="297"/>
      <c r="E131" s="297"/>
      <c r="F131" s="404"/>
      <c r="G131" s="599">
        <f aca="true" t="shared" si="36" ref="G131:M131">G132+G133</f>
        <v>3</v>
      </c>
      <c r="H131" s="593">
        <f t="shared" si="36"/>
        <v>90</v>
      </c>
      <c r="I131" s="592">
        <f t="shared" si="36"/>
        <v>54</v>
      </c>
      <c r="J131" s="403">
        <f t="shared" si="36"/>
        <v>36</v>
      </c>
      <c r="K131" s="403">
        <f t="shared" si="36"/>
        <v>9</v>
      </c>
      <c r="L131" s="403">
        <f t="shared" si="36"/>
        <v>9</v>
      </c>
      <c r="M131" s="403">
        <f t="shared" si="36"/>
        <v>36</v>
      </c>
      <c r="N131" s="299"/>
      <c r="O131" s="297"/>
      <c r="P131" s="295"/>
      <c r="Q131" s="600"/>
      <c r="R131" s="297"/>
      <c r="S131" s="601"/>
      <c r="T131" s="299"/>
      <c r="U131" s="297"/>
      <c r="V131" s="295"/>
      <c r="W131" s="600"/>
      <c r="X131" s="297"/>
      <c r="Y131" s="295"/>
      <c r="AB131" s="788" t="b">
        <f t="shared" si="33"/>
        <v>1</v>
      </c>
      <c r="AC131" s="788" t="b">
        <f t="shared" si="33"/>
        <v>1</v>
      </c>
      <c r="AD131" s="788" t="b">
        <f t="shared" si="33"/>
        <v>1</v>
      </c>
      <c r="AE131" s="788" t="b">
        <f t="shared" si="33"/>
        <v>1</v>
      </c>
      <c r="AF131" s="788" t="b">
        <f t="shared" si="33"/>
        <v>1</v>
      </c>
      <c r="AG131" s="788" t="b">
        <f t="shared" si="33"/>
        <v>1</v>
      </c>
      <c r="AH131" s="788" t="b">
        <f t="shared" si="34"/>
        <v>1</v>
      </c>
      <c r="AI131" s="788" t="b">
        <f t="shared" si="34"/>
        <v>1</v>
      </c>
      <c r="AJ131" s="788" t="b">
        <f t="shared" si="34"/>
        <v>1</v>
      </c>
      <c r="AK131" s="788" t="b">
        <f t="shared" si="34"/>
        <v>1</v>
      </c>
      <c r="AL131" s="788" t="b">
        <f t="shared" si="34"/>
        <v>1</v>
      </c>
      <c r="AM131" s="788" t="b">
        <f t="shared" si="34"/>
        <v>1</v>
      </c>
    </row>
    <row r="132" spans="1:39" ht="15.75">
      <c r="A132" s="425" t="s">
        <v>331</v>
      </c>
      <c r="B132" s="598" t="s">
        <v>187</v>
      </c>
      <c r="C132" s="299"/>
      <c r="D132" s="297"/>
      <c r="E132" s="297"/>
      <c r="F132" s="404"/>
      <c r="G132" s="424">
        <v>1.5</v>
      </c>
      <c r="H132" s="425">
        <f>G132*30</f>
        <v>45</v>
      </c>
      <c r="I132" s="600">
        <f>J132+K132+L132</f>
        <v>27</v>
      </c>
      <c r="J132" s="297">
        <v>18</v>
      </c>
      <c r="K132" s="297">
        <v>9</v>
      </c>
      <c r="L132" s="297"/>
      <c r="M132" s="601">
        <f>H132-I132</f>
        <v>18</v>
      </c>
      <c r="N132" s="299"/>
      <c r="O132" s="297"/>
      <c r="P132" s="295"/>
      <c r="Q132" s="600"/>
      <c r="R132" s="297"/>
      <c r="S132" s="601"/>
      <c r="T132" s="299"/>
      <c r="U132" s="297">
        <v>3</v>
      </c>
      <c r="V132" s="295"/>
      <c r="W132" s="600"/>
      <c r="X132" s="297"/>
      <c r="Y132" s="295"/>
      <c r="AB132" s="788" t="b">
        <f t="shared" si="33"/>
        <v>1</v>
      </c>
      <c r="AC132" s="788" t="b">
        <f t="shared" si="33"/>
        <v>1</v>
      </c>
      <c r="AD132" s="788" t="b">
        <f t="shared" si="33"/>
        <v>1</v>
      </c>
      <c r="AE132" s="788" t="b">
        <f t="shared" si="33"/>
        <v>1</v>
      </c>
      <c r="AF132" s="788" t="b">
        <f t="shared" si="33"/>
        <v>1</v>
      </c>
      <c r="AG132" s="788" t="b">
        <f t="shared" si="33"/>
        <v>1</v>
      </c>
      <c r="AH132" s="788" t="b">
        <f t="shared" si="34"/>
        <v>1</v>
      </c>
      <c r="AI132" s="788" t="b">
        <f t="shared" si="34"/>
        <v>0</v>
      </c>
      <c r="AJ132" s="788" t="b">
        <f t="shared" si="34"/>
        <v>1</v>
      </c>
      <c r="AK132" s="788" t="b">
        <f t="shared" si="34"/>
        <v>1</v>
      </c>
      <c r="AL132" s="788" t="b">
        <f t="shared" si="34"/>
        <v>1</v>
      </c>
      <c r="AM132" s="788" t="b">
        <f t="shared" si="34"/>
        <v>1</v>
      </c>
    </row>
    <row r="133" spans="1:39" ht="15.75">
      <c r="A133" s="425" t="s">
        <v>332</v>
      </c>
      <c r="B133" s="598" t="s">
        <v>187</v>
      </c>
      <c r="C133" s="299" t="s">
        <v>67</v>
      </c>
      <c r="D133" s="297"/>
      <c r="E133" s="297"/>
      <c r="F133" s="404"/>
      <c r="G133" s="424">
        <v>1.5</v>
      </c>
      <c r="H133" s="425">
        <f>G133*30</f>
        <v>45</v>
      </c>
      <c r="I133" s="600">
        <f>J133+K133+L133</f>
        <v>27</v>
      </c>
      <c r="J133" s="297">
        <v>18</v>
      </c>
      <c r="K133" s="297"/>
      <c r="L133" s="297">
        <v>9</v>
      </c>
      <c r="M133" s="601">
        <f>H133-I133</f>
        <v>18</v>
      </c>
      <c r="N133" s="299"/>
      <c r="O133" s="297"/>
      <c r="P133" s="295"/>
      <c r="Q133" s="600"/>
      <c r="R133" s="297"/>
      <c r="S133" s="601"/>
      <c r="T133" s="299"/>
      <c r="U133" s="297"/>
      <c r="V133" s="295">
        <v>3</v>
      </c>
      <c r="W133" s="600"/>
      <c r="X133" s="297"/>
      <c r="Y133" s="295"/>
      <c r="AB133" s="788" t="b">
        <f t="shared" si="33"/>
        <v>1</v>
      </c>
      <c r="AC133" s="788" t="b">
        <f t="shared" si="33"/>
        <v>1</v>
      </c>
      <c r="AD133" s="788" t="b">
        <f t="shared" si="33"/>
        <v>1</v>
      </c>
      <c r="AE133" s="788" t="b">
        <f t="shared" si="33"/>
        <v>1</v>
      </c>
      <c r="AF133" s="788" t="b">
        <f t="shared" si="33"/>
        <v>1</v>
      </c>
      <c r="AG133" s="788" t="b">
        <f t="shared" si="33"/>
        <v>1</v>
      </c>
      <c r="AH133" s="788" t="b">
        <f t="shared" si="34"/>
        <v>1</v>
      </c>
      <c r="AI133" s="788" t="b">
        <f t="shared" si="34"/>
        <v>1</v>
      </c>
      <c r="AJ133" s="788" t="b">
        <f t="shared" si="34"/>
        <v>0</v>
      </c>
      <c r="AK133" s="788" t="b">
        <f t="shared" si="34"/>
        <v>1</v>
      </c>
      <c r="AL133" s="788" t="b">
        <f t="shared" si="34"/>
        <v>1</v>
      </c>
      <c r="AM133" s="788" t="b">
        <f t="shared" si="34"/>
        <v>1</v>
      </c>
    </row>
    <row r="134" spans="1:39" ht="15.75">
      <c r="A134" s="425" t="s">
        <v>330</v>
      </c>
      <c r="B134" s="598" t="s">
        <v>242</v>
      </c>
      <c r="C134" s="299"/>
      <c r="D134" s="297"/>
      <c r="E134" s="297"/>
      <c r="F134" s="404"/>
      <c r="G134" s="599">
        <f>G135+G136</f>
        <v>4</v>
      </c>
      <c r="H134" s="593">
        <f>H135+H136</f>
        <v>120</v>
      </c>
      <c r="I134" s="592">
        <f>I135+I136</f>
        <v>51</v>
      </c>
      <c r="J134" s="403">
        <f>J135+J136</f>
        <v>34</v>
      </c>
      <c r="K134" s="403"/>
      <c r="L134" s="403">
        <f>L135+L136</f>
        <v>17</v>
      </c>
      <c r="M134" s="595">
        <f>M135+M136</f>
        <v>69</v>
      </c>
      <c r="N134" s="299"/>
      <c r="O134" s="297"/>
      <c r="P134" s="295"/>
      <c r="Q134" s="600"/>
      <c r="R134" s="297"/>
      <c r="S134" s="601"/>
      <c r="T134" s="299"/>
      <c r="U134" s="297"/>
      <c r="V134" s="295"/>
      <c r="W134" s="600"/>
      <c r="X134" s="297"/>
      <c r="Y134" s="295"/>
      <c r="AB134" s="788" t="b">
        <f t="shared" si="33"/>
        <v>1</v>
      </c>
      <c r="AC134" s="788" t="b">
        <f t="shared" si="33"/>
        <v>1</v>
      </c>
      <c r="AD134" s="788" t="b">
        <f t="shared" si="33"/>
        <v>1</v>
      </c>
      <c r="AE134" s="788" t="b">
        <f t="shared" si="33"/>
        <v>1</v>
      </c>
      <c r="AF134" s="788" t="b">
        <f t="shared" si="33"/>
        <v>1</v>
      </c>
      <c r="AG134" s="788" t="b">
        <f t="shared" si="33"/>
        <v>1</v>
      </c>
      <c r="AH134" s="788" t="b">
        <f t="shared" si="34"/>
        <v>1</v>
      </c>
      <c r="AI134" s="788" t="b">
        <f t="shared" si="34"/>
        <v>1</v>
      </c>
      <c r="AJ134" s="788" t="b">
        <f t="shared" si="34"/>
        <v>1</v>
      </c>
      <c r="AK134" s="788" t="b">
        <f t="shared" si="34"/>
        <v>1</v>
      </c>
      <c r="AL134" s="788" t="b">
        <f t="shared" si="34"/>
        <v>1</v>
      </c>
      <c r="AM134" s="788" t="b">
        <f t="shared" si="34"/>
        <v>1</v>
      </c>
    </row>
    <row r="135" spans="1:39" ht="15.75">
      <c r="A135" s="425" t="s">
        <v>347</v>
      </c>
      <c r="B135" s="598" t="s">
        <v>242</v>
      </c>
      <c r="C135" s="299"/>
      <c r="D135" s="297"/>
      <c r="E135" s="297"/>
      <c r="F135" s="404"/>
      <c r="G135" s="424">
        <v>2</v>
      </c>
      <c r="H135" s="425">
        <f>G135*30</f>
        <v>60</v>
      </c>
      <c r="I135" s="600">
        <f>J135+K135+L135</f>
        <v>27</v>
      </c>
      <c r="J135" s="297">
        <v>18</v>
      </c>
      <c r="K135" s="297"/>
      <c r="L135" s="297">
        <v>9</v>
      </c>
      <c r="M135" s="601">
        <f>H135-I135</f>
        <v>33</v>
      </c>
      <c r="N135" s="299"/>
      <c r="O135" s="297"/>
      <c r="P135" s="295"/>
      <c r="Q135" s="600"/>
      <c r="R135" s="297"/>
      <c r="S135" s="601"/>
      <c r="T135" s="299"/>
      <c r="U135" s="297"/>
      <c r="V135" s="295"/>
      <c r="W135" s="600"/>
      <c r="X135" s="297">
        <v>3</v>
      </c>
      <c r="Y135" s="295"/>
      <c r="AB135" s="788" t="b">
        <f t="shared" si="33"/>
        <v>1</v>
      </c>
      <c r="AC135" s="788" t="b">
        <f t="shared" si="33"/>
        <v>1</v>
      </c>
      <c r="AD135" s="788" t="b">
        <f t="shared" si="33"/>
        <v>1</v>
      </c>
      <c r="AE135" s="788" t="b">
        <f t="shared" si="33"/>
        <v>1</v>
      </c>
      <c r="AF135" s="788" t="b">
        <f t="shared" si="33"/>
        <v>1</v>
      </c>
      <c r="AG135" s="788" t="b">
        <f t="shared" si="33"/>
        <v>1</v>
      </c>
      <c r="AH135" s="788" t="b">
        <f t="shared" si="34"/>
        <v>1</v>
      </c>
      <c r="AI135" s="788" t="b">
        <f t="shared" si="34"/>
        <v>1</v>
      </c>
      <c r="AJ135" s="788" t="b">
        <f t="shared" si="34"/>
        <v>1</v>
      </c>
      <c r="AK135" s="788" t="b">
        <f t="shared" si="34"/>
        <v>1</v>
      </c>
      <c r="AL135" s="788" t="b">
        <f t="shared" si="34"/>
        <v>0</v>
      </c>
      <c r="AM135" s="788" t="b">
        <f t="shared" si="34"/>
        <v>1</v>
      </c>
    </row>
    <row r="136" spans="1:39" ht="15.75">
      <c r="A136" s="425" t="s">
        <v>348</v>
      </c>
      <c r="B136" s="598" t="s">
        <v>242</v>
      </c>
      <c r="C136" s="299"/>
      <c r="D136" s="297" t="s">
        <v>84</v>
      </c>
      <c r="E136" s="297"/>
      <c r="F136" s="404"/>
      <c r="G136" s="424">
        <v>2</v>
      </c>
      <c r="H136" s="425">
        <f>G136*30</f>
        <v>60</v>
      </c>
      <c r="I136" s="600">
        <f>J136+K136+L136</f>
        <v>24</v>
      </c>
      <c r="J136" s="297">
        <v>16</v>
      </c>
      <c r="K136" s="297"/>
      <c r="L136" s="297">
        <v>8</v>
      </c>
      <c r="M136" s="601">
        <f>H136-I136</f>
        <v>36</v>
      </c>
      <c r="N136" s="299"/>
      <c r="O136" s="297"/>
      <c r="P136" s="295"/>
      <c r="Q136" s="600"/>
      <c r="R136" s="297"/>
      <c r="S136" s="601"/>
      <c r="T136" s="299"/>
      <c r="U136" s="297"/>
      <c r="V136" s="295"/>
      <c r="W136" s="600"/>
      <c r="X136" s="297"/>
      <c r="Y136" s="295">
        <v>3</v>
      </c>
      <c r="AB136" s="788" t="b">
        <f t="shared" si="33"/>
        <v>1</v>
      </c>
      <c r="AC136" s="788" t="b">
        <f t="shared" si="33"/>
        <v>1</v>
      </c>
      <c r="AD136" s="788" t="b">
        <f t="shared" si="33"/>
        <v>1</v>
      </c>
      <c r="AE136" s="788" t="b">
        <f t="shared" si="33"/>
        <v>1</v>
      </c>
      <c r="AF136" s="788" t="b">
        <f t="shared" si="33"/>
        <v>1</v>
      </c>
      <c r="AG136" s="788" t="b">
        <f t="shared" si="33"/>
        <v>1</v>
      </c>
      <c r="AH136" s="788" t="b">
        <f t="shared" si="34"/>
        <v>1</v>
      </c>
      <c r="AI136" s="788" t="b">
        <f t="shared" si="34"/>
        <v>1</v>
      </c>
      <c r="AJ136" s="788" t="b">
        <f t="shared" si="34"/>
        <v>1</v>
      </c>
      <c r="AK136" s="788" t="b">
        <f t="shared" si="34"/>
        <v>1</v>
      </c>
      <c r="AL136" s="788" t="b">
        <f t="shared" si="34"/>
        <v>1</v>
      </c>
      <c r="AM136" s="788" t="b">
        <f t="shared" si="34"/>
        <v>0</v>
      </c>
    </row>
    <row r="137" spans="1:39" ht="15.75">
      <c r="A137" s="425" t="s">
        <v>333</v>
      </c>
      <c r="B137" s="598" t="s">
        <v>256</v>
      </c>
      <c r="C137" s="299"/>
      <c r="D137" s="297"/>
      <c r="E137" s="297"/>
      <c r="F137" s="404"/>
      <c r="G137" s="599">
        <f aca="true" t="shared" si="37" ref="G137:M137">G138+G139+G140</f>
        <v>5.5</v>
      </c>
      <c r="H137" s="593">
        <f t="shared" si="37"/>
        <v>165</v>
      </c>
      <c r="I137" s="592">
        <f t="shared" si="37"/>
        <v>90</v>
      </c>
      <c r="J137" s="403">
        <f t="shared" si="37"/>
        <v>45</v>
      </c>
      <c r="K137" s="403">
        <f t="shared" si="37"/>
        <v>18</v>
      </c>
      <c r="L137" s="403">
        <f t="shared" si="37"/>
        <v>27</v>
      </c>
      <c r="M137" s="403">
        <f t="shared" si="37"/>
        <v>75</v>
      </c>
      <c r="N137" s="299"/>
      <c r="O137" s="297"/>
      <c r="P137" s="295"/>
      <c r="Q137" s="600"/>
      <c r="R137" s="297"/>
      <c r="S137" s="601"/>
      <c r="T137" s="299"/>
      <c r="U137" s="297"/>
      <c r="V137" s="295"/>
      <c r="W137" s="600"/>
      <c r="X137" s="297"/>
      <c r="Y137" s="295"/>
      <c r="AB137" s="788" t="b">
        <f t="shared" si="33"/>
        <v>1</v>
      </c>
      <c r="AC137" s="788" t="b">
        <f t="shared" si="33"/>
        <v>1</v>
      </c>
      <c r="AD137" s="788" t="b">
        <f t="shared" si="33"/>
        <v>1</v>
      </c>
      <c r="AE137" s="788" t="b">
        <f t="shared" si="33"/>
        <v>1</v>
      </c>
      <c r="AF137" s="788" t="b">
        <f t="shared" si="33"/>
        <v>1</v>
      </c>
      <c r="AG137" s="788" t="b">
        <f t="shared" si="33"/>
        <v>1</v>
      </c>
      <c r="AH137" s="788" t="b">
        <f t="shared" si="34"/>
        <v>1</v>
      </c>
      <c r="AI137" s="788" t="b">
        <f t="shared" si="34"/>
        <v>1</v>
      </c>
      <c r="AJ137" s="788" t="b">
        <f t="shared" si="34"/>
        <v>1</v>
      </c>
      <c r="AK137" s="788" t="b">
        <f t="shared" si="34"/>
        <v>1</v>
      </c>
      <c r="AL137" s="788" t="b">
        <f t="shared" si="34"/>
        <v>1</v>
      </c>
      <c r="AM137" s="788" t="b">
        <f t="shared" si="34"/>
        <v>1</v>
      </c>
    </row>
    <row r="138" spans="1:39" ht="15.75">
      <c r="A138" s="425" t="s">
        <v>334</v>
      </c>
      <c r="B138" s="598" t="s">
        <v>256</v>
      </c>
      <c r="C138" s="299"/>
      <c r="D138" s="297"/>
      <c r="E138" s="297"/>
      <c r="F138" s="404"/>
      <c r="G138" s="424">
        <v>2.5</v>
      </c>
      <c r="H138" s="425">
        <f>G138*30</f>
        <v>75</v>
      </c>
      <c r="I138" s="600">
        <f>J138+K138+L138</f>
        <v>36</v>
      </c>
      <c r="J138" s="297">
        <v>27</v>
      </c>
      <c r="K138" s="297">
        <v>9</v>
      </c>
      <c r="L138" s="297"/>
      <c r="M138" s="601">
        <f>H138-I138</f>
        <v>39</v>
      </c>
      <c r="N138" s="299"/>
      <c r="O138" s="297"/>
      <c r="P138" s="295"/>
      <c r="Q138" s="600"/>
      <c r="R138" s="297"/>
      <c r="S138" s="601"/>
      <c r="T138" s="299"/>
      <c r="U138" s="297">
        <v>4</v>
      </c>
      <c r="V138" s="295"/>
      <c r="W138" s="600"/>
      <c r="X138" s="297"/>
      <c r="Y138" s="295"/>
      <c r="AB138" s="788" t="b">
        <f t="shared" si="33"/>
        <v>1</v>
      </c>
      <c r="AC138" s="788" t="b">
        <f t="shared" si="33"/>
        <v>1</v>
      </c>
      <c r="AD138" s="788" t="b">
        <f t="shared" si="33"/>
        <v>1</v>
      </c>
      <c r="AE138" s="788" t="b">
        <f t="shared" si="33"/>
        <v>1</v>
      </c>
      <c r="AF138" s="788" t="b">
        <f t="shared" si="33"/>
        <v>1</v>
      </c>
      <c r="AG138" s="788" t="b">
        <f t="shared" si="33"/>
        <v>1</v>
      </c>
      <c r="AH138" s="788" t="b">
        <f t="shared" si="34"/>
        <v>1</v>
      </c>
      <c r="AI138" s="788" t="b">
        <f t="shared" si="34"/>
        <v>0</v>
      </c>
      <c r="AJ138" s="788" t="b">
        <f t="shared" si="34"/>
        <v>1</v>
      </c>
      <c r="AK138" s="788" t="b">
        <f t="shared" si="34"/>
        <v>1</v>
      </c>
      <c r="AL138" s="788" t="b">
        <f t="shared" si="34"/>
        <v>1</v>
      </c>
      <c r="AM138" s="788" t="b">
        <f t="shared" si="34"/>
        <v>1</v>
      </c>
    </row>
    <row r="139" spans="1:39" ht="15.75">
      <c r="A139" s="425" t="s">
        <v>335</v>
      </c>
      <c r="B139" s="598" t="s">
        <v>256</v>
      </c>
      <c r="C139" s="299" t="s">
        <v>67</v>
      </c>
      <c r="D139" s="297"/>
      <c r="E139" s="297"/>
      <c r="F139" s="404"/>
      <c r="G139" s="424">
        <v>2</v>
      </c>
      <c r="H139" s="425">
        <f>G139*30</f>
        <v>60</v>
      </c>
      <c r="I139" s="600">
        <f>J139+K139+L139</f>
        <v>36</v>
      </c>
      <c r="J139" s="297">
        <v>18</v>
      </c>
      <c r="K139" s="297">
        <v>9</v>
      </c>
      <c r="L139" s="297">
        <v>9</v>
      </c>
      <c r="M139" s="601">
        <f>H139-I139</f>
        <v>24</v>
      </c>
      <c r="N139" s="299"/>
      <c r="O139" s="297"/>
      <c r="P139" s="295"/>
      <c r="Q139" s="600"/>
      <c r="R139" s="297"/>
      <c r="S139" s="601"/>
      <c r="T139" s="299"/>
      <c r="U139" s="297"/>
      <c r="V139" s="295">
        <v>5</v>
      </c>
      <c r="W139" s="600"/>
      <c r="X139" s="297"/>
      <c r="Y139" s="295"/>
      <c r="AB139" s="788" t="b">
        <f t="shared" si="33"/>
        <v>1</v>
      </c>
      <c r="AC139" s="788" t="b">
        <f t="shared" si="33"/>
        <v>1</v>
      </c>
      <c r="AD139" s="788" t="b">
        <f t="shared" si="33"/>
        <v>1</v>
      </c>
      <c r="AE139" s="788" t="b">
        <f t="shared" si="33"/>
        <v>1</v>
      </c>
      <c r="AF139" s="788" t="b">
        <f t="shared" si="33"/>
        <v>1</v>
      </c>
      <c r="AG139" s="788" t="b">
        <f t="shared" si="33"/>
        <v>1</v>
      </c>
      <c r="AH139" s="788" t="b">
        <f t="shared" si="34"/>
        <v>1</v>
      </c>
      <c r="AI139" s="788" t="b">
        <f t="shared" si="34"/>
        <v>1</v>
      </c>
      <c r="AJ139" s="788" t="b">
        <f t="shared" si="34"/>
        <v>0</v>
      </c>
      <c r="AK139" s="788" t="b">
        <f t="shared" si="34"/>
        <v>1</v>
      </c>
      <c r="AL139" s="788" t="b">
        <f t="shared" si="34"/>
        <v>1</v>
      </c>
      <c r="AM139" s="788" t="b">
        <f t="shared" si="34"/>
        <v>1</v>
      </c>
    </row>
    <row r="140" spans="1:39" ht="15.75">
      <c r="A140" s="425" t="s">
        <v>336</v>
      </c>
      <c r="B140" s="598" t="s">
        <v>257</v>
      </c>
      <c r="C140" s="299"/>
      <c r="D140" s="297"/>
      <c r="E140" s="297"/>
      <c r="F140" s="295" t="s">
        <v>67</v>
      </c>
      <c r="G140" s="424">
        <v>1</v>
      </c>
      <c r="H140" s="425">
        <f>G140*30</f>
        <v>30</v>
      </c>
      <c r="I140" s="600">
        <f>J140+K140+L140</f>
        <v>18</v>
      </c>
      <c r="J140" s="297"/>
      <c r="K140" s="297"/>
      <c r="L140" s="297">
        <v>18</v>
      </c>
      <c r="M140" s="601">
        <f>H140-I140</f>
        <v>12</v>
      </c>
      <c r="N140" s="299"/>
      <c r="O140" s="297"/>
      <c r="P140" s="295"/>
      <c r="Q140" s="600"/>
      <c r="R140" s="297"/>
      <c r="S140" s="601"/>
      <c r="T140" s="299"/>
      <c r="U140" s="297"/>
      <c r="V140" s="295">
        <v>2</v>
      </c>
      <c r="W140" s="600"/>
      <c r="X140" s="297"/>
      <c r="Y140" s="295"/>
      <c r="AB140" s="788" t="b">
        <f t="shared" si="33"/>
        <v>1</v>
      </c>
      <c r="AC140" s="788" t="b">
        <f t="shared" si="33"/>
        <v>1</v>
      </c>
      <c r="AD140" s="788" t="b">
        <f t="shared" si="33"/>
        <v>1</v>
      </c>
      <c r="AE140" s="788" t="b">
        <f t="shared" si="33"/>
        <v>1</v>
      </c>
      <c r="AF140" s="788" t="b">
        <f t="shared" si="33"/>
        <v>1</v>
      </c>
      <c r="AG140" s="788" t="b">
        <f t="shared" si="33"/>
        <v>1</v>
      </c>
      <c r="AH140" s="788" t="b">
        <f t="shared" si="34"/>
        <v>1</v>
      </c>
      <c r="AI140" s="788" t="b">
        <f t="shared" si="34"/>
        <v>1</v>
      </c>
      <c r="AJ140" s="788" t="b">
        <f t="shared" si="34"/>
        <v>0</v>
      </c>
      <c r="AK140" s="788" t="b">
        <f t="shared" si="34"/>
        <v>1</v>
      </c>
      <c r="AL140" s="788" t="b">
        <f t="shared" si="34"/>
        <v>1</v>
      </c>
      <c r="AM140" s="788" t="b">
        <f t="shared" si="34"/>
        <v>1</v>
      </c>
    </row>
    <row r="141" spans="1:39" ht="31.5">
      <c r="A141" s="425" t="s">
        <v>338</v>
      </c>
      <c r="B141" s="598" t="s">
        <v>337</v>
      </c>
      <c r="C141" s="299"/>
      <c r="D141" s="297"/>
      <c r="E141" s="297"/>
      <c r="F141" s="295"/>
      <c r="G141" s="599">
        <f aca="true" t="shared" si="38" ref="G141:M141">G142+G143+G144</f>
        <v>7</v>
      </c>
      <c r="H141" s="593">
        <f t="shared" si="38"/>
        <v>210</v>
      </c>
      <c r="I141" s="592">
        <f t="shared" si="38"/>
        <v>104</v>
      </c>
      <c r="J141" s="403">
        <f t="shared" si="38"/>
        <v>57</v>
      </c>
      <c r="K141" s="403">
        <f t="shared" si="38"/>
        <v>39</v>
      </c>
      <c r="L141" s="403">
        <f t="shared" si="38"/>
        <v>8</v>
      </c>
      <c r="M141" s="403">
        <f t="shared" si="38"/>
        <v>106</v>
      </c>
      <c r="N141" s="299"/>
      <c r="O141" s="297"/>
      <c r="P141" s="295"/>
      <c r="Q141" s="600"/>
      <c r="R141" s="297"/>
      <c r="S141" s="601"/>
      <c r="T141" s="299"/>
      <c r="U141" s="297"/>
      <c r="V141" s="295"/>
      <c r="W141" s="600"/>
      <c r="X141" s="297"/>
      <c r="Y141" s="295"/>
      <c r="AB141" s="788" t="b">
        <f t="shared" si="33"/>
        <v>1</v>
      </c>
      <c r="AC141" s="788" t="b">
        <f t="shared" si="33"/>
        <v>1</v>
      </c>
      <c r="AD141" s="788" t="b">
        <f t="shared" si="33"/>
        <v>1</v>
      </c>
      <c r="AE141" s="788" t="b">
        <f t="shared" si="33"/>
        <v>1</v>
      </c>
      <c r="AF141" s="788" t="b">
        <f t="shared" si="33"/>
        <v>1</v>
      </c>
      <c r="AG141" s="788" t="b">
        <f t="shared" si="33"/>
        <v>1</v>
      </c>
      <c r="AH141" s="788" t="b">
        <f t="shared" si="34"/>
        <v>1</v>
      </c>
      <c r="AI141" s="788" t="b">
        <f t="shared" si="34"/>
        <v>1</v>
      </c>
      <c r="AJ141" s="788" t="b">
        <f t="shared" si="34"/>
        <v>1</v>
      </c>
      <c r="AK141" s="788" t="b">
        <f t="shared" si="34"/>
        <v>1</v>
      </c>
      <c r="AL141" s="788" t="b">
        <f t="shared" si="34"/>
        <v>1</v>
      </c>
      <c r="AM141" s="788" t="b">
        <f t="shared" si="34"/>
        <v>1</v>
      </c>
    </row>
    <row r="142" spans="1:39" ht="31.5">
      <c r="A142" s="425" t="s">
        <v>342</v>
      </c>
      <c r="B142" s="598" t="s">
        <v>337</v>
      </c>
      <c r="C142" s="299"/>
      <c r="D142" s="297">
        <v>7</v>
      </c>
      <c r="E142" s="297"/>
      <c r="F142" s="295"/>
      <c r="G142" s="424">
        <v>3</v>
      </c>
      <c r="H142" s="425">
        <f>G142*30</f>
        <v>90</v>
      </c>
      <c r="I142" s="600">
        <f>J142+K142+L142</f>
        <v>45</v>
      </c>
      <c r="J142" s="297">
        <v>15</v>
      </c>
      <c r="K142" s="297">
        <v>30</v>
      </c>
      <c r="L142" s="297"/>
      <c r="M142" s="295">
        <f>H142-I142</f>
        <v>45</v>
      </c>
      <c r="N142" s="600"/>
      <c r="O142" s="298"/>
      <c r="P142" s="295"/>
      <c r="Q142" s="600"/>
      <c r="R142" s="298"/>
      <c r="S142" s="601"/>
      <c r="T142" s="299"/>
      <c r="U142" s="298"/>
      <c r="V142" s="295"/>
      <c r="W142" s="600">
        <v>3</v>
      </c>
      <c r="X142" s="601"/>
      <c r="Y142" s="295"/>
      <c r="AB142" s="788" t="b">
        <f t="shared" si="33"/>
        <v>1</v>
      </c>
      <c r="AC142" s="788" t="b">
        <f t="shared" si="33"/>
        <v>1</v>
      </c>
      <c r="AD142" s="788" t="b">
        <f t="shared" si="33"/>
        <v>1</v>
      </c>
      <c r="AE142" s="788" t="b">
        <f t="shared" si="33"/>
        <v>1</v>
      </c>
      <c r="AF142" s="788" t="b">
        <f t="shared" si="33"/>
        <v>1</v>
      </c>
      <c r="AG142" s="788" t="b">
        <f t="shared" si="33"/>
        <v>1</v>
      </c>
      <c r="AH142" s="788" t="b">
        <f t="shared" si="34"/>
        <v>1</v>
      </c>
      <c r="AI142" s="788" t="b">
        <f t="shared" si="34"/>
        <v>1</v>
      </c>
      <c r="AJ142" s="788" t="b">
        <f t="shared" si="34"/>
        <v>1</v>
      </c>
      <c r="AK142" s="788" t="b">
        <f t="shared" si="34"/>
        <v>0</v>
      </c>
      <c r="AL142" s="788" t="b">
        <f t="shared" si="34"/>
        <v>1</v>
      </c>
      <c r="AM142" s="788" t="b">
        <f t="shared" si="34"/>
        <v>1</v>
      </c>
    </row>
    <row r="143" spans="1:39" ht="31.5">
      <c r="A143" s="425" t="s">
        <v>343</v>
      </c>
      <c r="B143" s="598" t="s">
        <v>337</v>
      </c>
      <c r="C143" s="299"/>
      <c r="D143" s="297"/>
      <c r="E143" s="297"/>
      <c r="F143" s="295"/>
      <c r="G143" s="424">
        <v>2</v>
      </c>
      <c r="H143" s="425">
        <f>G143*30</f>
        <v>60</v>
      </c>
      <c r="I143" s="600">
        <f>J143+K143+L143</f>
        <v>27</v>
      </c>
      <c r="J143" s="297">
        <v>18</v>
      </c>
      <c r="K143" s="297">
        <v>9</v>
      </c>
      <c r="L143" s="297"/>
      <c r="M143" s="295">
        <f>H143-I143</f>
        <v>33</v>
      </c>
      <c r="N143" s="600"/>
      <c r="O143" s="298"/>
      <c r="P143" s="295"/>
      <c r="Q143" s="600"/>
      <c r="R143" s="298"/>
      <c r="S143" s="601"/>
      <c r="T143" s="299"/>
      <c r="U143" s="298"/>
      <c r="V143" s="295"/>
      <c r="W143" s="600"/>
      <c r="X143" s="601">
        <v>3</v>
      </c>
      <c r="Y143" s="295"/>
      <c r="AB143" s="788" t="b">
        <f t="shared" si="33"/>
        <v>1</v>
      </c>
      <c r="AC143" s="788" t="b">
        <f t="shared" si="33"/>
        <v>1</v>
      </c>
      <c r="AD143" s="788" t="b">
        <f t="shared" si="33"/>
        <v>1</v>
      </c>
      <c r="AE143" s="788" t="b">
        <f t="shared" si="33"/>
        <v>1</v>
      </c>
      <c r="AF143" s="788" t="b">
        <f t="shared" si="33"/>
        <v>1</v>
      </c>
      <c r="AG143" s="788" t="b">
        <f t="shared" si="33"/>
        <v>1</v>
      </c>
      <c r="AH143" s="788" t="b">
        <f t="shared" si="34"/>
        <v>1</v>
      </c>
      <c r="AI143" s="788" t="b">
        <f t="shared" si="34"/>
        <v>1</v>
      </c>
      <c r="AJ143" s="788" t="b">
        <f t="shared" si="34"/>
        <v>1</v>
      </c>
      <c r="AK143" s="788" t="b">
        <f t="shared" si="34"/>
        <v>1</v>
      </c>
      <c r="AL143" s="788" t="b">
        <f t="shared" si="34"/>
        <v>0</v>
      </c>
      <c r="AM143" s="788" t="b">
        <f t="shared" si="34"/>
        <v>1</v>
      </c>
    </row>
    <row r="144" spans="1:39" ht="31.5">
      <c r="A144" s="425" t="s">
        <v>344</v>
      </c>
      <c r="B144" s="598" t="s">
        <v>337</v>
      </c>
      <c r="C144" s="299" t="s">
        <v>84</v>
      </c>
      <c r="D144" s="297"/>
      <c r="E144" s="297"/>
      <c r="F144" s="295"/>
      <c r="G144" s="424">
        <v>2</v>
      </c>
      <c r="H144" s="425">
        <f>G144*30</f>
        <v>60</v>
      </c>
      <c r="I144" s="600">
        <f>J144+K144+L144</f>
        <v>32</v>
      </c>
      <c r="J144" s="297">
        <v>24</v>
      </c>
      <c r="K144" s="297"/>
      <c r="L144" s="297">
        <v>8</v>
      </c>
      <c r="M144" s="295">
        <f>H144-I144</f>
        <v>28</v>
      </c>
      <c r="N144" s="600"/>
      <c r="O144" s="298"/>
      <c r="P144" s="295"/>
      <c r="Q144" s="600"/>
      <c r="R144" s="298"/>
      <c r="S144" s="601"/>
      <c r="T144" s="299"/>
      <c r="U144" s="298"/>
      <c r="V144" s="295"/>
      <c r="W144" s="600"/>
      <c r="X144" s="601"/>
      <c r="Y144" s="295">
        <v>4</v>
      </c>
      <c r="AB144" s="788" t="b">
        <f t="shared" si="33"/>
        <v>1</v>
      </c>
      <c r="AC144" s="788" t="b">
        <f t="shared" si="33"/>
        <v>1</v>
      </c>
      <c r="AD144" s="788" t="b">
        <f t="shared" si="33"/>
        <v>1</v>
      </c>
      <c r="AE144" s="788" t="b">
        <f t="shared" si="33"/>
        <v>1</v>
      </c>
      <c r="AF144" s="788" t="b">
        <f t="shared" si="33"/>
        <v>1</v>
      </c>
      <c r="AG144" s="788" t="b">
        <f t="shared" si="33"/>
        <v>1</v>
      </c>
      <c r="AH144" s="788" t="b">
        <f t="shared" si="34"/>
        <v>1</v>
      </c>
      <c r="AI144" s="788" t="b">
        <f t="shared" si="34"/>
        <v>1</v>
      </c>
      <c r="AJ144" s="788" t="b">
        <f t="shared" si="34"/>
        <v>1</v>
      </c>
      <c r="AK144" s="788" t="b">
        <f t="shared" si="34"/>
        <v>1</v>
      </c>
      <c r="AL144" s="788" t="b">
        <f t="shared" si="34"/>
        <v>1</v>
      </c>
      <c r="AM144" s="788" t="b">
        <f t="shared" si="34"/>
        <v>0</v>
      </c>
    </row>
    <row r="145" spans="1:39" ht="15.75">
      <c r="A145" s="425" t="s">
        <v>339</v>
      </c>
      <c r="B145" s="598" t="s">
        <v>188</v>
      </c>
      <c r="C145" s="299"/>
      <c r="D145" s="297"/>
      <c r="E145" s="297"/>
      <c r="F145" s="295"/>
      <c r="G145" s="599">
        <f aca="true" t="shared" si="39" ref="G145:M145">G146+G147</f>
        <v>6</v>
      </c>
      <c r="H145" s="593">
        <f t="shared" si="39"/>
        <v>180</v>
      </c>
      <c r="I145" s="592">
        <f t="shared" si="39"/>
        <v>90</v>
      </c>
      <c r="J145" s="403">
        <f t="shared" si="39"/>
        <v>45</v>
      </c>
      <c r="K145" s="403">
        <f t="shared" si="39"/>
        <v>15</v>
      </c>
      <c r="L145" s="403">
        <f t="shared" si="39"/>
        <v>30</v>
      </c>
      <c r="M145" s="403">
        <f t="shared" si="39"/>
        <v>90</v>
      </c>
      <c r="N145" s="600"/>
      <c r="O145" s="298"/>
      <c r="P145" s="295"/>
      <c r="Q145" s="600"/>
      <c r="R145" s="298"/>
      <c r="S145" s="601"/>
      <c r="T145" s="299"/>
      <c r="U145" s="298"/>
      <c r="V145" s="295"/>
      <c r="W145" s="600"/>
      <c r="X145" s="601"/>
      <c r="Y145" s="295"/>
      <c r="AB145" s="788" t="b">
        <f t="shared" si="33"/>
        <v>1</v>
      </c>
      <c r="AC145" s="788" t="b">
        <f t="shared" si="33"/>
        <v>1</v>
      </c>
      <c r="AD145" s="788" t="b">
        <f t="shared" si="33"/>
        <v>1</v>
      </c>
      <c r="AE145" s="788" t="b">
        <f t="shared" si="33"/>
        <v>1</v>
      </c>
      <c r="AF145" s="788" t="b">
        <f t="shared" si="33"/>
        <v>1</v>
      </c>
      <c r="AG145" s="788" t="b">
        <f t="shared" si="33"/>
        <v>1</v>
      </c>
      <c r="AH145" s="788" t="b">
        <f t="shared" si="34"/>
        <v>1</v>
      </c>
      <c r="AI145" s="788" t="b">
        <f t="shared" si="34"/>
        <v>1</v>
      </c>
      <c r="AJ145" s="788" t="b">
        <f t="shared" si="34"/>
        <v>1</v>
      </c>
      <c r="AK145" s="788" t="b">
        <f t="shared" si="34"/>
        <v>1</v>
      </c>
      <c r="AL145" s="788" t="b">
        <f t="shared" si="34"/>
        <v>1</v>
      </c>
      <c r="AM145" s="788" t="b">
        <f t="shared" si="34"/>
        <v>1</v>
      </c>
    </row>
    <row r="146" spans="1:39" ht="15.75">
      <c r="A146" s="425" t="s">
        <v>340</v>
      </c>
      <c r="B146" s="598" t="s">
        <v>188</v>
      </c>
      <c r="C146" s="299">
        <v>5</v>
      </c>
      <c r="D146" s="297"/>
      <c r="E146" s="297"/>
      <c r="F146" s="295"/>
      <c r="G146" s="424">
        <v>5</v>
      </c>
      <c r="H146" s="425">
        <f>G146*30</f>
        <v>150</v>
      </c>
      <c r="I146" s="600">
        <f>J146+K146+L146</f>
        <v>75</v>
      </c>
      <c r="J146" s="297">
        <v>45</v>
      </c>
      <c r="K146" s="297">
        <v>15</v>
      </c>
      <c r="L146" s="297">
        <v>15</v>
      </c>
      <c r="M146" s="295">
        <f>H146-I146</f>
        <v>75</v>
      </c>
      <c r="N146" s="600"/>
      <c r="O146" s="298"/>
      <c r="P146" s="295"/>
      <c r="Q146" s="600"/>
      <c r="R146" s="298"/>
      <c r="S146" s="601"/>
      <c r="T146" s="299">
        <v>5</v>
      </c>
      <c r="U146" s="298"/>
      <c r="V146" s="295"/>
      <c r="W146" s="600"/>
      <c r="X146" s="601"/>
      <c r="Y146" s="295"/>
      <c r="AB146" s="788" t="b">
        <f t="shared" si="33"/>
        <v>1</v>
      </c>
      <c r="AC146" s="788" t="b">
        <f t="shared" si="33"/>
        <v>1</v>
      </c>
      <c r="AD146" s="788" t="b">
        <f t="shared" si="33"/>
        <v>1</v>
      </c>
      <c r="AE146" s="788" t="b">
        <f t="shared" si="33"/>
        <v>1</v>
      </c>
      <c r="AF146" s="788" t="b">
        <f t="shared" si="33"/>
        <v>1</v>
      </c>
      <c r="AG146" s="788" t="b">
        <f t="shared" si="33"/>
        <v>1</v>
      </c>
      <c r="AH146" s="788" t="b">
        <f t="shared" si="34"/>
        <v>0</v>
      </c>
      <c r="AI146" s="788" t="b">
        <f t="shared" si="34"/>
        <v>1</v>
      </c>
      <c r="AJ146" s="788" t="b">
        <f t="shared" si="34"/>
        <v>1</v>
      </c>
      <c r="AK146" s="788" t="b">
        <f t="shared" si="34"/>
        <v>1</v>
      </c>
      <c r="AL146" s="788" t="b">
        <f t="shared" si="34"/>
        <v>1</v>
      </c>
      <c r="AM146" s="788" t="b">
        <f t="shared" si="34"/>
        <v>1</v>
      </c>
    </row>
    <row r="147" spans="1:39" ht="15.75">
      <c r="A147" s="425" t="s">
        <v>341</v>
      </c>
      <c r="B147" s="598" t="s">
        <v>189</v>
      </c>
      <c r="C147" s="299"/>
      <c r="D147" s="297"/>
      <c r="E147" s="297"/>
      <c r="F147" s="295">
        <v>5</v>
      </c>
      <c r="G147" s="424">
        <v>1</v>
      </c>
      <c r="H147" s="425">
        <f>G147*30</f>
        <v>30</v>
      </c>
      <c r="I147" s="600">
        <f>J147+K147+L147</f>
        <v>15</v>
      </c>
      <c r="J147" s="297"/>
      <c r="K147" s="297"/>
      <c r="L147" s="297">
        <v>15</v>
      </c>
      <c r="M147" s="295">
        <f>H147-I147</f>
        <v>15</v>
      </c>
      <c r="N147" s="600"/>
      <c r="O147" s="298"/>
      <c r="P147" s="295"/>
      <c r="Q147" s="600"/>
      <c r="R147" s="298"/>
      <c r="S147" s="601"/>
      <c r="T147" s="299">
        <v>1</v>
      </c>
      <c r="U147" s="298"/>
      <c r="V147" s="295"/>
      <c r="W147" s="600"/>
      <c r="X147" s="601"/>
      <c r="Y147" s="295"/>
      <c r="AB147" s="788" t="b">
        <f t="shared" si="33"/>
        <v>1</v>
      </c>
      <c r="AC147" s="788" t="b">
        <f t="shared" si="33"/>
        <v>1</v>
      </c>
      <c r="AD147" s="788" t="b">
        <f t="shared" si="33"/>
        <v>1</v>
      </c>
      <c r="AE147" s="788" t="b">
        <f t="shared" si="33"/>
        <v>1</v>
      </c>
      <c r="AF147" s="788" t="b">
        <f t="shared" si="33"/>
        <v>1</v>
      </c>
      <c r="AG147" s="788" t="b">
        <f t="shared" si="33"/>
        <v>1</v>
      </c>
      <c r="AH147" s="788" t="b">
        <f t="shared" si="34"/>
        <v>0</v>
      </c>
      <c r="AI147" s="788" t="b">
        <f t="shared" si="34"/>
        <v>1</v>
      </c>
      <c r="AJ147" s="788" t="b">
        <f t="shared" si="34"/>
        <v>1</v>
      </c>
      <c r="AK147" s="788" t="b">
        <f t="shared" si="34"/>
        <v>1</v>
      </c>
      <c r="AL147" s="788" t="b">
        <f t="shared" si="34"/>
        <v>1</v>
      </c>
      <c r="AM147" s="788" t="b">
        <f t="shared" si="34"/>
        <v>1</v>
      </c>
    </row>
    <row r="148" spans="1:39" ht="21.75" customHeight="1">
      <c r="A148" s="2204" t="s">
        <v>349</v>
      </c>
      <c r="B148" s="93" t="s">
        <v>231</v>
      </c>
      <c r="C148" s="88"/>
      <c r="D148" s="96">
        <v>7</v>
      </c>
      <c r="E148" s="90"/>
      <c r="F148" s="91"/>
      <c r="G148" s="339">
        <v>3</v>
      </c>
      <c r="H148" s="340">
        <f>G148*30</f>
        <v>90</v>
      </c>
      <c r="I148" s="355">
        <v>45</v>
      </c>
      <c r="J148" s="374">
        <v>30</v>
      </c>
      <c r="K148" s="154"/>
      <c r="L148" s="374">
        <v>15</v>
      </c>
      <c r="M148" s="354">
        <f>H148-I148</f>
        <v>45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>
        <v>3</v>
      </c>
      <c r="X148" s="209"/>
      <c r="Y148" s="213"/>
      <c r="AB148" s="788"/>
      <c r="AC148" s="788"/>
      <c r="AD148" s="788"/>
      <c r="AE148" s="788"/>
      <c r="AF148" s="788"/>
      <c r="AG148" s="788"/>
      <c r="AH148" s="788"/>
      <c r="AI148" s="788"/>
      <c r="AJ148" s="788"/>
      <c r="AK148" s="788"/>
      <c r="AL148" s="788"/>
      <c r="AM148" s="788"/>
    </row>
    <row r="149" spans="1:39" ht="31.5" customHeight="1">
      <c r="A149" s="2205"/>
      <c r="B149" s="93" t="s">
        <v>267</v>
      </c>
      <c r="C149" s="88"/>
      <c r="D149" s="96">
        <v>7</v>
      </c>
      <c r="E149" s="90"/>
      <c r="F149" s="91"/>
      <c r="G149" s="94">
        <v>3</v>
      </c>
      <c r="H149" s="156">
        <f>G149*30</f>
        <v>90</v>
      </c>
      <c r="I149" s="159">
        <f>J149+K149+L149</f>
        <v>45</v>
      </c>
      <c r="J149" s="154">
        <v>30</v>
      </c>
      <c r="K149" s="154"/>
      <c r="L149" s="154">
        <v>15</v>
      </c>
      <c r="M149" s="155">
        <f>H149-I149</f>
        <v>45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>
        <v>3</v>
      </c>
      <c r="X149" s="209"/>
      <c r="Y149" s="213"/>
      <c r="AB149" s="788" t="b">
        <f t="shared" si="33"/>
        <v>1</v>
      </c>
      <c r="AC149" s="788" t="b">
        <f t="shared" si="33"/>
        <v>1</v>
      </c>
      <c r="AD149" s="788" t="b">
        <f t="shared" si="33"/>
        <v>1</v>
      </c>
      <c r="AE149" s="788" t="b">
        <f t="shared" si="33"/>
        <v>1</v>
      </c>
      <c r="AF149" s="788" t="b">
        <f t="shared" si="33"/>
        <v>1</v>
      </c>
      <c r="AG149" s="788" t="b">
        <f t="shared" si="33"/>
        <v>1</v>
      </c>
      <c r="AH149" s="788" t="b">
        <f t="shared" si="34"/>
        <v>1</v>
      </c>
      <c r="AI149" s="788" t="b">
        <f t="shared" si="34"/>
        <v>1</v>
      </c>
      <c r="AJ149" s="788" t="b">
        <f t="shared" si="34"/>
        <v>1</v>
      </c>
      <c r="AK149" s="788" t="b">
        <f t="shared" si="34"/>
        <v>0</v>
      </c>
      <c r="AL149" s="788" t="b">
        <f t="shared" si="34"/>
        <v>1</v>
      </c>
      <c r="AM149" s="788" t="b">
        <f t="shared" si="34"/>
        <v>1</v>
      </c>
    </row>
    <row r="150" spans="1:39" ht="31.5" customHeight="1">
      <c r="A150" s="2206"/>
      <c r="B150" s="93" t="s">
        <v>236</v>
      </c>
      <c r="C150" s="88"/>
      <c r="D150" s="96">
        <v>7</v>
      </c>
      <c r="E150" s="90"/>
      <c r="F150" s="91"/>
      <c r="G150" s="94">
        <v>3</v>
      </c>
      <c r="H150" s="156">
        <f>G150*30</f>
        <v>90</v>
      </c>
      <c r="I150" s="159">
        <f>J150+K150+L150</f>
        <v>45</v>
      </c>
      <c r="J150" s="154">
        <v>30</v>
      </c>
      <c r="K150" s="154"/>
      <c r="L150" s="154">
        <v>15</v>
      </c>
      <c r="M150" s="155">
        <f>H150-I150</f>
        <v>45</v>
      </c>
      <c r="N150" s="102"/>
      <c r="O150" s="193"/>
      <c r="P150" s="92"/>
      <c r="Q150" s="103"/>
      <c r="R150" s="193"/>
      <c r="S150" s="92"/>
      <c r="T150" s="103"/>
      <c r="U150" s="193"/>
      <c r="V150" s="92"/>
      <c r="W150" s="103">
        <v>3</v>
      </c>
      <c r="X150" s="209"/>
      <c r="Y150" s="213"/>
      <c r="AB150" s="788"/>
      <c r="AC150" s="788"/>
      <c r="AD150" s="788"/>
      <c r="AE150" s="788"/>
      <c r="AF150" s="788"/>
      <c r="AG150" s="788"/>
      <c r="AH150" s="788"/>
      <c r="AI150" s="788"/>
      <c r="AJ150" s="788"/>
      <c r="AK150" s="788"/>
      <c r="AL150" s="788"/>
      <c r="AM150" s="788"/>
    </row>
    <row r="151" spans="1:39" ht="15.75">
      <c r="A151" s="2205" t="s">
        <v>350</v>
      </c>
      <c r="B151" s="236" t="s">
        <v>239</v>
      </c>
      <c r="C151" s="491">
        <v>7</v>
      </c>
      <c r="D151" s="492"/>
      <c r="E151" s="493"/>
      <c r="F151" s="494" t="s">
        <v>90</v>
      </c>
      <c r="G151" s="338">
        <f>G152</f>
        <v>5.5</v>
      </c>
      <c r="H151" s="338">
        <f aca="true" t="shared" si="40" ref="H151:M151">H152</f>
        <v>165</v>
      </c>
      <c r="I151" s="338">
        <f t="shared" si="40"/>
        <v>93</v>
      </c>
      <c r="J151" s="338">
        <f t="shared" si="40"/>
        <v>45</v>
      </c>
      <c r="K151" s="338">
        <f t="shared" si="40"/>
        <v>0</v>
      </c>
      <c r="L151" s="338">
        <f t="shared" si="40"/>
        <v>48</v>
      </c>
      <c r="M151" s="338">
        <f t="shared" si="40"/>
        <v>72</v>
      </c>
      <c r="N151" s="85"/>
      <c r="O151" s="192"/>
      <c r="P151" s="86"/>
      <c r="Q151" s="87"/>
      <c r="R151" s="192"/>
      <c r="S151" s="86"/>
      <c r="T151" s="87"/>
      <c r="U151" s="192"/>
      <c r="V151" s="86"/>
      <c r="W151" s="87"/>
      <c r="X151" s="208"/>
      <c r="Y151" s="232"/>
      <c r="AB151" s="788"/>
      <c r="AC151" s="788"/>
      <c r="AD151" s="788"/>
      <c r="AE151" s="788"/>
      <c r="AF151" s="788"/>
      <c r="AG151" s="788"/>
      <c r="AH151" s="788"/>
      <c r="AI151" s="788"/>
      <c r="AJ151" s="788"/>
      <c r="AK151" s="788"/>
      <c r="AL151" s="788"/>
      <c r="AM151" s="788"/>
    </row>
    <row r="152" spans="1:39" ht="15.75">
      <c r="A152" s="2205"/>
      <c r="B152" s="93" t="s">
        <v>232</v>
      </c>
      <c r="C152" s="88"/>
      <c r="D152" s="89"/>
      <c r="E152" s="90"/>
      <c r="F152" s="91"/>
      <c r="G152" s="94">
        <f>G153+G154</f>
        <v>5.5</v>
      </c>
      <c r="H152" s="156">
        <f>H153+H154</f>
        <v>165</v>
      </c>
      <c r="I152" s="159">
        <f>I153+I154</f>
        <v>93</v>
      </c>
      <c r="J152" s="154">
        <f>J153+J154</f>
        <v>45</v>
      </c>
      <c r="K152" s="154"/>
      <c r="L152" s="154">
        <f>L153+L154</f>
        <v>48</v>
      </c>
      <c r="M152" s="155">
        <f>M153+M154</f>
        <v>72</v>
      </c>
      <c r="N152" s="102"/>
      <c r="O152" s="193"/>
      <c r="P152" s="92"/>
      <c r="Q152" s="103"/>
      <c r="R152" s="193"/>
      <c r="S152" s="92"/>
      <c r="T152" s="103"/>
      <c r="U152" s="193"/>
      <c r="V152" s="92"/>
      <c r="W152" s="103"/>
      <c r="X152" s="209"/>
      <c r="Y152" s="213"/>
      <c r="AB152" s="788" t="b">
        <f t="shared" si="33"/>
        <v>1</v>
      </c>
      <c r="AC152" s="788" t="b">
        <f t="shared" si="33"/>
        <v>1</v>
      </c>
      <c r="AD152" s="788" t="b">
        <f t="shared" si="33"/>
        <v>1</v>
      </c>
      <c r="AE152" s="788" t="b">
        <f t="shared" si="33"/>
        <v>1</v>
      </c>
      <c r="AF152" s="788" t="b">
        <f t="shared" si="33"/>
        <v>1</v>
      </c>
      <c r="AG152" s="788" t="b">
        <f aca="true" t="shared" si="41" ref="AG152:AG162">ISBLANK(S152)</f>
        <v>1</v>
      </c>
      <c r="AH152" s="788" t="b">
        <f t="shared" si="34"/>
        <v>1</v>
      </c>
      <c r="AI152" s="788" t="b">
        <f t="shared" si="34"/>
        <v>1</v>
      </c>
      <c r="AJ152" s="788" t="b">
        <f t="shared" si="34"/>
        <v>1</v>
      </c>
      <c r="AK152" s="788" t="b">
        <f t="shared" si="34"/>
        <v>1</v>
      </c>
      <c r="AL152" s="788" t="b">
        <f t="shared" si="34"/>
        <v>1</v>
      </c>
      <c r="AM152" s="788" t="b">
        <f aca="true" t="shared" si="42" ref="AM152:AM162">ISBLANK(Y152)</f>
        <v>1</v>
      </c>
    </row>
    <row r="153" spans="1:39" ht="15.75">
      <c r="A153" s="2205"/>
      <c r="B153" s="93" t="s">
        <v>232</v>
      </c>
      <c r="C153" s="88">
        <v>7</v>
      </c>
      <c r="D153" s="89"/>
      <c r="E153" s="90"/>
      <c r="F153" s="91"/>
      <c r="G153" s="94">
        <v>4.5</v>
      </c>
      <c r="H153" s="156">
        <f>G153*30</f>
        <v>135</v>
      </c>
      <c r="I153" s="159">
        <f>J153+K153+L153</f>
        <v>75</v>
      </c>
      <c r="J153" s="154">
        <v>45</v>
      </c>
      <c r="K153" s="154"/>
      <c r="L153" s="154">
        <v>30</v>
      </c>
      <c r="M153" s="155">
        <f>H153-I153</f>
        <v>60</v>
      </c>
      <c r="N153" s="102"/>
      <c r="O153" s="193"/>
      <c r="P153" s="92"/>
      <c r="Q153" s="103"/>
      <c r="R153" s="193"/>
      <c r="S153" s="92"/>
      <c r="T153" s="103"/>
      <c r="U153" s="193"/>
      <c r="V153" s="92"/>
      <c r="W153" s="103">
        <v>5</v>
      </c>
      <c r="X153" s="209"/>
      <c r="Y153" s="213"/>
      <c r="AB153" s="788" t="b">
        <f t="shared" si="33"/>
        <v>1</v>
      </c>
      <c r="AC153" s="788" t="b">
        <f t="shared" si="33"/>
        <v>1</v>
      </c>
      <c r="AD153" s="788" t="b">
        <f t="shared" si="33"/>
        <v>1</v>
      </c>
      <c r="AE153" s="788" t="b">
        <f t="shared" si="33"/>
        <v>1</v>
      </c>
      <c r="AF153" s="788" t="b">
        <f t="shared" si="33"/>
        <v>1</v>
      </c>
      <c r="AG153" s="788" t="b">
        <f t="shared" si="41"/>
        <v>1</v>
      </c>
      <c r="AH153" s="788" t="b">
        <f t="shared" si="34"/>
        <v>1</v>
      </c>
      <c r="AI153" s="788" t="b">
        <f t="shared" si="34"/>
        <v>1</v>
      </c>
      <c r="AJ153" s="788" t="b">
        <f t="shared" si="34"/>
        <v>1</v>
      </c>
      <c r="AK153" s="788" t="b">
        <f t="shared" si="34"/>
        <v>0</v>
      </c>
      <c r="AL153" s="788" t="b">
        <f t="shared" si="34"/>
        <v>1</v>
      </c>
      <c r="AM153" s="788" t="b">
        <f t="shared" si="42"/>
        <v>1</v>
      </c>
    </row>
    <row r="154" spans="1:39" ht="15.75">
      <c r="A154" s="2205"/>
      <c r="B154" s="93" t="s">
        <v>233</v>
      </c>
      <c r="C154" s="88"/>
      <c r="D154" s="89"/>
      <c r="E154" s="90"/>
      <c r="F154" s="91" t="s">
        <v>90</v>
      </c>
      <c r="G154" s="742">
        <v>1</v>
      </c>
      <c r="H154" s="156">
        <f>G154*30</f>
        <v>30</v>
      </c>
      <c r="I154" s="159">
        <f>J154+K154+L154</f>
        <v>18</v>
      </c>
      <c r="J154" s="154"/>
      <c r="K154" s="154"/>
      <c r="L154" s="154">
        <v>18</v>
      </c>
      <c r="M154" s="155">
        <f>H154-I154</f>
        <v>12</v>
      </c>
      <c r="N154" s="102"/>
      <c r="O154" s="193"/>
      <c r="P154" s="92"/>
      <c r="Q154" s="103"/>
      <c r="R154" s="193"/>
      <c r="S154" s="92"/>
      <c r="T154" s="103"/>
      <c r="U154" s="193"/>
      <c r="V154" s="92"/>
      <c r="W154" s="103"/>
      <c r="X154" s="209">
        <v>2</v>
      </c>
      <c r="Y154" s="213"/>
      <c r="AB154" s="788" t="b">
        <f t="shared" si="33"/>
        <v>1</v>
      </c>
      <c r="AC154" s="788" t="b">
        <f t="shared" si="33"/>
        <v>1</v>
      </c>
      <c r="AD154" s="788" t="b">
        <f t="shared" si="33"/>
        <v>1</v>
      </c>
      <c r="AE154" s="788" t="b">
        <f t="shared" si="33"/>
        <v>1</v>
      </c>
      <c r="AF154" s="788" t="b">
        <f t="shared" si="33"/>
        <v>1</v>
      </c>
      <c r="AG154" s="788" t="b">
        <f t="shared" si="41"/>
        <v>1</v>
      </c>
      <c r="AH154" s="788" t="b">
        <f t="shared" si="34"/>
        <v>1</v>
      </c>
      <c r="AI154" s="788" t="b">
        <f t="shared" si="34"/>
        <v>1</v>
      </c>
      <c r="AJ154" s="788" t="b">
        <f t="shared" si="34"/>
        <v>1</v>
      </c>
      <c r="AK154" s="788" t="b">
        <f t="shared" si="34"/>
        <v>1</v>
      </c>
      <c r="AL154" s="788" t="b">
        <f t="shared" si="34"/>
        <v>0</v>
      </c>
      <c r="AM154" s="788" t="b">
        <f t="shared" si="42"/>
        <v>1</v>
      </c>
    </row>
    <row r="155" spans="1:39" ht="15.75">
      <c r="A155" s="2205"/>
      <c r="B155" s="93" t="s">
        <v>234</v>
      </c>
      <c r="C155" s="88"/>
      <c r="D155" s="89"/>
      <c r="E155" s="90"/>
      <c r="F155" s="91"/>
      <c r="G155" s="94">
        <f>G156+G157</f>
        <v>5.5</v>
      </c>
      <c r="H155" s="156">
        <f>H156+H157</f>
        <v>165</v>
      </c>
      <c r="I155" s="159">
        <f>I156+I157</f>
        <v>93</v>
      </c>
      <c r="J155" s="154">
        <f>J156+J157</f>
        <v>45</v>
      </c>
      <c r="K155" s="154"/>
      <c r="L155" s="154">
        <f>L156+L157</f>
        <v>48</v>
      </c>
      <c r="M155" s="155">
        <f>M156+M157</f>
        <v>72</v>
      </c>
      <c r="N155" s="102"/>
      <c r="O155" s="193"/>
      <c r="P155" s="92"/>
      <c r="Q155" s="103"/>
      <c r="R155" s="193"/>
      <c r="S155" s="92"/>
      <c r="T155" s="103"/>
      <c r="U155" s="193"/>
      <c r="V155" s="92"/>
      <c r="W155" s="103"/>
      <c r="X155" s="209"/>
      <c r="Y155" s="213"/>
      <c r="AB155" s="788"/>
      <c r="AC155" s="788"/>
      <c r="AD155" s="788"/>
      <c r="AE155" s="788"/>
      <c r="AF155" s="788"/>
      <c r="AG155" s="788"/>
      <c r="AH155" s="788"/>
      <c r="AI155" s="788"/>
      <c r="AJ155" s="788"/>
      <c r="AK155" s="788"/>
      <c r="AL155" s="788"/>
      <c r="AM155" s="788"/>
    </row>
    <row r="156" spans="1:39" ht="15.75">
      <c r="A156" s="2205"/>
      <c r="B156" s="93" t="s">
        <v>234</v>
      </c>
      <c r="C156" s="88">
        <v>7</v>
      </c>
      <c r="D156" s="89"/>
      <c r="E156" s="90"/>
      <c r="F156" s="91"/>
      <c r="G156" s="94">
        <v>4.5</v>
      </c>
      <c r="H156" s="156">
        <f>G156*30</f>
        <v>135</v>
      </c>
      <c r="I156" s="159">
        <f>J156+K156+L156</f>
        <v>75</v>
      </c>
      <c r="J156" s="154">
        <v>45</v>
      </c>
      <c r="K156" s="154"/>
      <c r="L156" s="154">
        <v>30</v>
      </c>
      <c r="M156" s="155">
        <f>H156-I156</f>
        <v>60</v>
      </c>
      <c r="N156" s="102"/>
      <c r="O156" s="193"/>
      <c r="P156" s="92"/>
      <c r="Q156" s="103"/>
      <c r="R156" s="193"/>
      <c r="S156" s="92"/>
      <c r="T156" s="103"/>
      <c r="U156" s="193"/>
      <c r="V156" s="92"/>
      <c r="W156" s="103">
        <v>5</v>
      </c>
      <c r="X156" s="209"/>
      <c r="Y156" s="213"/>
      <c r="AB156" s="788"/>
      <c r="AC156" s="788"/>
      <c r="AD156" s="788"/>
      <c r="AE156" s="788"/>
      <c r="AF156" s="788"/>
      <c r="AG156" s="788"/>
      <c r="AH156" s="788"/>
      <c r="AI156" s="788"/>
      <c r="AJ156" s="788"/>
      <c r="AK156" s="788"/>
      <c r="AL156" s="788"/>
      <c r="AM156" s="788"/>
    </row>
    <row r="157" spans="1:39" ht="31.5" customHeight="1">
      <c r="A157" s="2205"/>
      <c r="B157" s="93" t="s">
        <v>235</v>
      </c>
      <c r="C157" s="88"/>
      <c r="D157" s="89"/>
      <c r="E157" s="90"/>
      <c r="F157" s="91" t="s">
        <v>90</v>
      </c>
      <c r="G157" s="742">
        <v>1</v>
      </c>
      <c r="H157" s="156">
        <f>G157*30</f>
        <v>30</v>
      </c>
      <c r="I157" s="159">
        <f>J157+K157+L157</f>
        <v>18</v>
      </c>
      <c r="J157" s="154"/>
      <c r="K157" s="154"/>
      <c r="L157" s="154">
        <v>18</v>
      </c>
      <c r="M157" s="155">
        <f>H157-I157</f>
        <v>12</v>
      </c>
      <c r="N157" s="102"/>
      <c r="O157" s="193"/>
      <c r="P157" s="92"/>
      <c r="Q157" s="103"/>
      <c r="R157" s="193"/>
      <c r="S157" s="92"/>
      <c r="T157" s="103"/>
      <c r="U157" s="193"/>
      <c r="V157" s="92"/>
      <c r="W157" s="103"/>
      <c r="X157" s="209">
        <v>2</v>
      </c>
      <c r="Y157" s="213"/>
      <c r="AB157" s="788"/>
      <c r="AC157" s="788"/>
      <c r="AD157" s="788"/>
      <c r="AE157" s="788"/>
      <c r="AF157" s="788"/>
      <c r="AG157" s="788"/>
      <c r="AH157" s="788"/>
      <c r="AI157" s="788"/>
      <c r="AJ157" s="788"/>
      <c r="AK157" s="788"/>
      <c r="AL157" s="788"/>
      <c r="AM157" s="788"/>
    </row>
    <row r="158" spans="1:39" ht="31.5" customHeight="1">
      <c r="A158" s="2204" t="s">
        <v>351</v>
      </c>
      <c r="B158" s="93" t="s">
        <v>275</v>
      </c>
      <c r="C158" s="88" t="s">
        <v>84</v>
      </c>
      <c r="D158" s="96">
        <v>7</v>
      </c>
      <c r="E158" s="90"/>
      <c r="F158" s="91"/>
      <c r="G158" s="339">
        <f aca="true" t="shared" si="43" ref="G158:L158">G159</f>
        <v>9</v>
      </c>
      <c r="H158" s="339">
        <f t="shared" si="43"/>
        <v>270</v>
      </c>
      <c r="I158" s="339">
        <f t="shared" si="43"/>
        <v>132</v>
      </c>
      <c r="J158" s="339">
        <f t="shared" si="43"/>
        <v>49</v>
      </c>
      <c r="K158" s="339">
        <f t="shared" si="43"/>
        <v>83</v>
      </c>
      <c r="L158" s="339">
        <f t="shared" si="43"/>
        <v>0</v>
      </c>
      <c r="M158" s="354">
        <f>H158-I158</f>
        <v>138</v>
      </c>
      <c r="N158" s="102"/>
      <c r="O158" s="193"/>
      <c r="P158" s="92"/>
      <c r="Q158" s="103"/>
      <c r="R158" s="193"/>
      <c r="S158" s="92"/>
      <c r="T158" s="103"/>
      <c r="U158" s="193"/>
      <c r="V158" s="92"/>
      <c r="W158" s="103"/>
      <c r="X158" s="209"/>
      <c r="Y158" s="533"/>
      <c r="AB158" s="788"/>
      <c r="AC158" s="788"/>
      <c r="AD158" s="788"/>
      <c r="AE158" s="788"/>
      <c r="AF158" s="788"/>
      <c r="AG158" s="788"/>
      <c r="AH158" s="788"/>
      <c r="AI158" s="788"/>
      <c r="AJ158" s="788"/>
      <c r="AK158" s="788"/>
      <c r="AL158" s="788"/>
      <c r="AM158" s="788"/>
    </row>
    <row r="159" spans="1:39" ht="31.5" customHeight="1">
      <c r="A159" s="2205"/>
      <c r="B159" s="93" t="s">
        <v>240</v>
      </c>
      <c r="C159" s="88"/>
      <c r="D159" s="89"/>
      <c r="E159" s="90"/>
      <c r="F159" s="91"/>
      <c r="G159" s="94">
        <f>G160+G161+G162</f>
        <v>9</v>
      </c>
      <c r="H159" s="156">
        <f>H160+H161+H162</f>
        <v>270</v>
      </c>
      <c r="I159" s="159">
        <f>I160+I161+I162</f>
        <v>132</v>
      </c>
      <c r="J159" s="154">
        <f>J160+J161+J162</f>
        <v>49</v>
      </c>
      <c r="K159" s="154">
        <f>K160+K161+K162</f>
        <v>83</v>
      </c>
      <c r="L159" s="154"/>
      <c r="M159" s="155">
        <f>M160+M161+M162</f>
        <v>138</v>
      </c>
      <c r="N159" s="102"/>
      <c r="O159" s="193"/>
      <c r="P159" s="92"/>
      <c r="Q159" s="103"/>
      <c r="R159" s="193"/>
      <c r="S159" s="92"/>
      <c r="T159" s="103"/>
      <c r="U159" s="193"/>
      <c r="V159" s="92"/>
      <c r="W159" s="103"/>
      <c r="X159" s="209"/>
      <c r="Y159" s="213"/>
      <c r="AB159" s="788" t="b">
        <f t="shared" si="33"/>
        <v>1</v>
      </c>
      <c r="AC159" s="788" t="b">
        <f t="shared" si="33"/>
        <v>1</v>
      </c>
      <c r="AD159" s="788" t="b">
        <f t="shared" si="33"/>
        <v>1</v>
      </c>
      <c r="AE159" s="788" t="b">
        <f t="shared" si="33"/>
        <v>1</v>
      </c>
      <c r="AF159" s="788" t="b">
        <f t="shared" si="33"/>
        <v>1</v>
      </c>
      <c r="AG159" s="788" t="b">
        <f t="shared" si="41"/>
        <v>1</v>
      </c>
      <c r="AH159" s="788" t="b">
        <f t="shared" si="34"/>
        <v>1</v>
      </c>
      <c r="AI159" s="788" t="b">
        <f t="shared" si="34"/>
        <v>1</v>
      </c>
      <c r="AJ159" s="788" t="b">
        <f t="shared" si="34"/>
        <v>1</v>
      </c>
      <c r="AK159" s="788" t="b">
        <f t="shared" si="34"/>
        <v>1</v>
      </c>
      <c r="AL159" s="788" t="b">
        <f t="shared" si="34"/>
        <v>1</v>
      </c>
      <c r="AM159" s="788" t="b">
        <f t="shared" si="42"/>
        <v>1</v>
      </c>
    </row>
    <row r="160" spans="1:39" ht="31.5" customHeight="1">
      <c r="A160" s="2205"/>
      <c r="B160" s="93" t="s">
        <v>240</v>
      </c>
      <c r="C160" s="88"/>
      <c r="D160" s="96">
        <v>7</v>
      </c>
      <c r="E160" s="90"/>
      <c r="F160" s="91"/>
      <c r="G160" s="742">
        <v>2</v>
      </c>
      <c r="H160" s="156">
        <f>G160*30</f>
        <v>60</v>
      </c>
      <c r="I160" s="159">
        <f>J160+K160+L160</f>
        <v>30</v>
      </c>
      <c r="J160" s="154">
        <v>15</v>
      </c>
      <c r="K160" s="154">
        <v>15</v>
      </c>
      <c r="L160" s="154"/>
      <c r="M160" s="155">
        <f>H160-I160</f>
        <v>30</v>
      </c>
      <c r="N160" s="102"/>
      <c r="O160" s="193"/>
      <c r="P160" s="92"/>
      <c r="Q160" s="103"/>
      <c r="R160" s="193"/>
      <c r="S160" s="92"/>
      <c r="T160" s="103"/>
      <c r="U160" s="193"/>
      <c r="V160" s="92"/>
      <c r="W160" s="103">
        <v>2</v>
      </c>
      <c r="X160" s="209"/>
      <c r="Y160" s="213"/>
      <c r="AB160" s="788" t="b">
        <f t="shared" si="33"/>
        <v>1</v>
      </c>
      <c r="AC160" s="788" t="b">
        <f t="shared" si="33"/>
        <v>1</v>
      </c>
      <c r="AD160" s="788" t="b">
        <f t="shared" si="33"/>
        <v>1</v>
      </c>
      <c r="AE160" s="788" t="b">
        <f t="shared" si="33"/>
        <v>1</v>
      </c>
      <c r="AF160" s="788" t="b">
        <f t="shared" si="33"/>
        <v>1</v>
      </c>
      <c r="AG160" s="788" t="b">
        <f t="shared" si="41"/>
        <v>1</v>
      </c>
      <c r="AH160" s="788" t="b">
        <f t="shared" si="34"/>
        <v>1</v>
      </c>
      <c r="AI160" s="788" t="b">
        <f t="shared" si="34"/>
        <v>1</v>
      </c>
      <c r="AJ160" s="788" t="b">
        <f t="shared" si="34"/>
        <v>1</v>
      </c>
      <c r="AK160" s="788" t="b">
        <f t="shared" si="34"/>
        <v>0</v>
      </c>
      <c r="AL160" s="788" t="b">
        <f t="shared" si="34"/>
        <v>1</v>
      </c>
      <c r="AM160" s="788" t="b">
        <f t="shared" si="42"/>
        <v>1</v>
      </c>
    </row>
    <row r="161" spans="1:39" ht="31.5" customHeight="1">
      <c r="A161" s="2205"/>
      <c r="B161" s="93" t="s">
        <v>240</v>
      </c>
      <c r="C161" s="88"/>
      <c r="D161" s="89"/>
      <c r="E161" s="90"/>
      <c r="F161" s="91"/>
      <c r="G161" s="94">
        <v>4</v>
      </c>
      <c r="H161" s="156">
        <f>G161*30</f>
        <v>120</v>
      </c>
      <c r="I161" s="159">
        <f>J161+K161+L161</f>
        <v>54</v>
      </c>
      <c r="J161" s="154">
        <v>18</v>
      </c>
      <c r="K161" s="154">
        <v>36</v>
      </c>
      <c r="L161" s="154"/>
      <c r="M161" s="155">
        <f>H161-I161</f>
        <v>66</v>
      </c>
      <c r="N161" s="102"/>
      <c r="O161" s="193"/>
      <c r="P161" s="92"/>
      <c r="Q161" s="103"/>
      <c r="R161" s="193"/>
      <c r="S161" s="92"/>
      <c r="T161" s="103"/>
      <c r="U161" s="193"/>
      <c r="V161" s="92"/>
      <c r="W161" s="103"/>
      <c r="X161" s="209">
        <v>6</v>
      </c>
      <c r="Y161" s="213"/>
      <c r="AB161" s="788" t="b">
        <f t="shared" si="33"/>
        <v>1</v>
      </c>
      <c r="AC161" s="788" t="b">
        <f t="shared" si="33"/>
        <v>1</v>
      </c>
      <c r="AD161" s="788" t="b">
        <f t="shared" si="33"/>
        <v>1</v>
      </c>
      <c r="AE161" s="788" t="b">
        <f t="shared" si="33"/>
        <v>1</v>
      </c>
      <c r="AF161" s="788" t="b">
        <f t="shared" si="33"/>
        <v>1</v>
      </c>
      <c r="AG161" s="788" t="b">
        <f t="shared" si="41"/>
        <v>1</v>
      </c>
      <c r="AH161" s="788" t="b">
        <f t="shared" si="34"/>
        <v>1</v>
      </c>
      <c r="AI161" s="788" t="b">
        <f t="shared" si="34"/>
        <v>1</v>
      </c>
      <c r="AJ161" s="788" t="b">
        <f t="shared" si="34"/>
        <v>1</v>
      </c>
      <c r="AK161" s="788" t="b">
        <f t="shared" si="34"/>
        <v>1</v>
      </c>
      <c r="AL161" s="788" t="b">
        <f t="shared" si="34"/>
        <v>0</v>
      </c>
      <c r="AM161" s="788" t="b">
        <f t="shared" si="42"/>
        <v>1</v>
      </c>
    </row>
    <row r="162" spans="1:39" ht="31.5" customHeight="1">
      <c r="A162" s="2205"/>
      <c r="B162" s="93" t="s">
        <v>240</v>
      </c>
      <c r="C162" s="88" t="s">
        <v>84</v>
      </c>
      <c r="D162" s="89"/>
      <c r="E162" s="90"/>
      <c r="F162" s="91"/>
      <c r="G162" s="94">
        <v>3</v>
      </c>
      <c r="H162" s="156">
        <f>G162*30</f>
        <v>90</v>
      </c>
      <c r="I162" s="159">
        <f>J162+K162+L162</f>
        <v>48</v>
      </c>
      <c r="J162" s="154">
        <v>16</v>
      </c>
      <c r="K162" s="154">
        <v>32</v>
      </c>
      <c r="L162" s="154"/>
      <c r="M162" s="155">
        <f>H162-I162</f>
        <v>42</v>
      </c>
      <c r="N162" s="102"/>
      <c r="O162" s="193"/>
      <c r="P162" s="92"/>
      <c r="Q162" s="103"/>
      <c r="R162" s="193"/>
      <c r="S162" s="92"/>
      <c r="T162" s="103"/>
      <c r="U162" s="193"/>
      <c r="V162" s="92"/>
      <c r="W162" s="103"/>
      <c r="X162" s="209"/>
      <c r="Y162" s="533">
        <v>6</v>
      </c>
      <c r="AB162" s="788" t="b">
        <f t="shared" si="33"/>
        <v>1</v>
      </c>
      <c r="AC162" s="788" t="b">
        <f t="shared" si="33"/>
        <v>1</v>
      </c>
      <c r="AD162" s="788" t="b">
        <f t="shared" si="33"/>
        <v>1</v>
      </c>
      <c r="AE162" s="788" t="b">
        <f t="shared" si="33"/>
        <v>1</v>
      </c>
      <c r="AF162" s="788" t="b">
        <f t="shared" si="33"/>
        <v>1</v>
      </c>
      <c r="AG162" s="788" t="b">
        <f t="shared" si="41"/>
        <v>1</v>
      </c>
      <c r="AH162" s="788" t="b">
        <f t="shared" si="34"/>
        <v>1</v>
      </c>
      <c r="AI162" s="788" t="b">
        <f t="shared" si="34"/>
        <v>1</v>
      </c>
      <c r="AJ162" s="788" t="b">
        <f t="shared" si="34"/>
        <v>1</v>
      </c>
      <c r="AK162" s="788" t="b">
        <f t="shared" si="34"/>
        <v>1</v>
      </c>
      <c r="AL162" s="788" t="b">
        <f t="shared" si="34"/>
        <v>1</v>
      </c>
      <c r="AM162" s="788" t="b">
        <f t="shared" si="42"/>
        <v>0</v>
      </c>
    </row>
    <row r="163" spans="1:39" ht="31.5" customHeight="1">
      <c r="A163" s="2205"/>
      <c r="B163" s="93" t="s">
        <v>241</v>
      </c>
      <c r="C163" s="88"/>
      <c r="D163" s="89"/>
      <c r="E163" s="90"/>
      <c r="F163" s="91"/>
      <c r="G163" s="94">
        <f>G164+G165+G166</f>
        <v>9</v>
      </c>
      <c r="H163" s="156">
        <f>H164+H165+H166</f>
        <v>270</v>
      </c>
      <c r="I163" s="159">
        <f>I164+I165+I166</f>
        <v>132</v>
      </c>
      <c r="J163" s="154">
        <f>J164+J165+J166</f>
        <v>49</v>
      </c>
      <c r="K163" s="154">
        <f>K164+K165+K166</f>
        <v>83</v>
      </c>
      <c r="L163" s="154"/>
      <c r="M163" s="155">
        <f>M164+M165+M166</f>
        <v>138</v>
      </c>
      <c r="N163" s="102"/>
      <c r="O163" s="193"/>
      <c r="P163" s="92"/>
      <c r="Q163" s="103"/>
      <c r="R163" s="193"/>
      <c r="S163" s="92"/>
      <c r="T163" s="103"/>
      <c r="U163" s="193"/>
      <c r="V163" s="92"/>
      <c r="W163" s="103"/>
      <c r="X163" s="209"/>
      <c r="Y163" s="213"/>
      <c r="AB163" s="788"/>
      <c r="AC163" s="788"/>
      <c r="AD163" s="788"/>
      <c r="AE163" s="788"/>
      <c r="AF163" s="788"/>
      <c r="AG163" s="788"/>
      <c r="AH163" s="788"/>
      <c r="AI163" s="788"/>
      <c r="AJ163" s="788"/>
      <c r="AK163" s="788"/>
      <c r="AL163" s="788"/>
      <c r="AM163" s="788"/>
    </row>
    <row r="164" spans="1:39" ht="31.5" customHeight="1">
      <c r="A164" s="2205"/>
      <c r="B164" s="93" t="s">
        <v>241</v>
      </c>
      <c r="C164" s="88"/>
      <c r="D164" s="96">
        <v>7</v>
      </c>
      <c r="E164" s="90"/>
      <c r="F164" s="91"/>
      <c r="G164" s="94">
        <v>2</v>
      </c>
      <c r="H164" s="156">
        <f>G164*30</f>
        <v>60</v>
      </c>
      <c r="I164" s="159">
        <f>J164+K164+L164</f>
        <v>30</v>
      </c>
      <c r="J164" s="154">
        <v>15</v>
      </c>
      <c r="K164" s="154">
        <v>15</v>
      </c>
      <c r="L164" s="154"/>
      <c r="M164" s="155">
        <f>H164-I164</f>
        <v>30</v>
      </c>
      <c r="N164" s="102"/>
      <c r="O164" s="193"/>
      <c r="P164" s="92"/>
      <c r="Q164" s="103"/>
      <c r="R164" s="193"/>
      <c r="S164" s="92"/>
      <c r="T164" s="103"/>
      <c r="U164" s="193"/>
      <c r="V164" s="92"/>
      <c r="W164" s="103">
        <v>2</v>
      </c>
      <c r="X164" s="209"/>
      <c r="Y164" s="213"/>
      <c r="AB164" s="788"/>
      <c r="AC164" s="788"/>
      <c r="AD164" s="788"/>
      <c r="AE164" s="788"/>
      <c r="AF164" s="788"/>
      <c r="AG164" s="788"/>
      <c r="AH164" s="788"/>
      <c r="AI164" s="788"/>
      <c r="AJ164" s="788"/>
      <c r="AK164" s="788"/>
      <c r="AL164" s="788"/>
      <c r="AM164" s="788"/>
    </row>
    <row r="165" spans="1:39" ht="31.5" customHeight="1">
      <c r="A165" s="2205"/>
      <c r="B165" s="93" t="s">
        <v>241</v>
      </c>
      <c r="C165" s="88"/>
      <c r="D165" s="89"/>
      <c r="E165" s="90"/>
      <c r="F165" s="91"/>
      <c r="G165" s="94">
        <v>4</v>
      </c>
      <c r="H165" s="156">
        <f>G165*30</f>
        <v>120</v>
      </c>
      <c r="I165" s="159">
        <f>J165+K165+L165</f>
        <v>54</v>
      </c>
      <c r="J165" s="154">
        <v>18</v>
      </c>
      <c r="K165" s="154">
        <v>36</v>
      </c>
      <c r="L165" s="154"/>
      <c r="M165" s="155">
        <f>H165-I165</f>
        <v>66</v>
      </c>
      <c r="N165" s="102"/>
      <c r="O165" s="193"/>
      <c r="P165" s="92"/>
      <c r="Q165" s="103"/>
      <c r="R165" s="193"/>
      <c r="S165" s="92"/>
      <c r="T165" s="103"/>
      <c r="U165" s="193"/>
      <c r="V165" s="92"/>
      <c r="W165" s="103"/>
      <c r="X165" s="209">
        <v>6</v>
      </c>
      <c r="Y165" s="213"/>
      <c r="AB165" s="788"/>
      <c r="AC165" s="788"/>
      <c r="AD165" s="788"/>
      <c r="AE165" s="788"/>
      <c r="AF165" s="788"/>
      <c r="AG165" s="788"/>
      <c r="AH165" s="788"/>
      <c r="AI165" s="788"/>
      <c r="AJ165" s="788"/>
      <c r="AK165" s="788"/>
      <c r="AL165" s="788"/>
      <c r="AM165" s="788"/>
    </row>
    <row r="166" spans="1:39" ht="31.5" customHeight="1" thickBot="1">
      <c r="A166" s="2206"/>
      <c r="B166" s="93" t="s">
        <v>241</v>
      </c>
      <c r="C166" s="88" t="s">
        <v>84</v>
      </c>
      <c r="D166" s="89"/>
      <c r="E166" s="90"/>
      <c r="F166" s="91"/>
      <c r="G166" s="94">
        <v>3</v>
      </c>
      <c r="H166" s="156">
        <f>G166*30</f>
        <v>90</v>
      </c>
      <c r="I166" s="159">
        <f>J166+K166+L166</f>
        <v>48</v>
      </c>
      <c r="J166" s="154">
        <v>16</v>
      </c>
      <c r="K166" s="154">
        <v>32</v>
      </c>
      <c r="L166" s="154"/>
      <c r="M166" s="155">
        <f>H166-I166</f>
        <v>42</v>
      </c>
      <c r="N166" s="102"/>
      <c r="O166" s="193"/>
      <c r="P166" s="92"/>
      <c r="Q166" s="103"/>
      <c r="R166" s="193"/>
      <c r="S166" s="92"/>
      <c r="T166" s="103"/>
      <c r="U166" s="193"/>
      <c r="V166" s="92"/>
      <c r="W166" s="103"/>
      <c r="X166" s="209"/>
      <c r="Y166" s="533">
        <v>6</v>
      </c>
      <c r="AB166" s="788"/>
      <c r="AC166" s="788"/>
      <c r="AD166" s="788"/>
      <c r="AE166" s="788"/>
      <c r="AF166" s="788"/>
      <c r="AG166" s="788"/>
      <c r="AH166" s="788"/>
      <c r="AI166" s="788"/>
      <c r="AJ166" s="788"/>
      <c r="AK166" s="788"/>
      <c r="AL166" s="788"/>
      <c r="AM166" s="788"/>
    </row>
    <row r="167" spans="1:40" ht="16.5" thickBot="1">
      <c r="A167" s="2207" t="s">
        <v>474</v>
      </c>
      <c r="B167" s="2208"/>
      <c r="C167" s="2208"/>
      <c r="D167" s="2208"/>
      <c r="E167" s="2208"/>
      <c r="F167" s="2209"/>
      <c r="G167" s="676">
        <f>G120+G121+G124+G125+G129+G130+G131+G134+G137+G141+G145+G148+G151+G158</f>
        <v>69</v>
      </c>
      <c r="H167" s="679">
        <f aca="true" t="shared" si="44" ref="H167:M167">H120+H121+H124+H125+H129+H130+H131+H134+H137+H141+H145+H148+H151+H158</f>
        <v>2070</v>
      </c>
      <c r="I167" s="375">
        <f t="shared" si="44"/>
        <v>947</v>
      </c>
      <c r="J167" s="677">
        <f t="shared" si="44"/>
        <v>506</v>
      </c>
      <c r="K167" s="677">
        <f t="shared" si="44"/>
        <v>239</v>
      </c>
      <c r="L167" s="677">
        <f t="shared" si="44"/>
        <v>202</v>
      </c>
      <c r="M167" s="678">
        <f t="shared" si="44"/>
        <v>1033</v>
      </c>
      <c r="N167" s="375"/>
      <c r="O167" s="677"/>
      <c r="P167" s="678"/>
      <c r="Q167" s="375"/>
      <c r="R167" s="677"/>
      <c r="S167" s="234">
        <f>S124</f>
        <v>3</v>
      </c>
      <c r="T167" s="240">
        <f>T146+T147</f>
        <v>6</v>
      </c>
      <c r="U167" s="241">
        <f>U129+U132+U138</f>
        <v>13</v>
      </c>
      <c r="V167" s="234">
        <f>V126+V130+V133+V139+V140</f>
        <v>20</v>
      </c>
      <c r="W167" s="240">
        <f>W127+W128+W142+W148+W151+W158</f>
        <v>10</v>
      </c>
      <c r="X167" s="241">
        <f>X122+X135+X143+X151+X158</f>
        <v>9</v>
      </c>
      <c r="Y167" s="239">
        <f>Y123+Y136+Y144+Y158</f>
        <v>10</v>
      </c>
      <c r="Z167" s="198"/>
      <c r="AA167" s="198"/>
      <c r="AB167" s="791">
        <f>SUMIF(AB120:AB166,FALSE,$G120:$G166)</f>
        <v>0</v>
      </c>
      <c r="AC167" s="791">
        <f aca="true" t="shared" si="45" ref="AC167:AM167">SUMIF(AC120:AC166,FALSE,$G120:$G166)</f>
        <v>0</v>
      </c>
      <c r="AD167" s="791">
        <f t="shared" si="45"/>
        <v>0</v>
      </c>
      <c r="AE167" s="791">
        <f t="shared" si="45"/>
        <v>0</v>
      </c>
      <c r="AF167" s="791">
        <f t="shared" si="45"/>
        <v>0</v>
      </c>
      <c r="AG167" s="791">
        <f t="shared" si="45"/>
        <v>3</v>
      </c>
      <c r="AH167" s="791">
        <f t="shared" si="45"/>
        <v>9</v>
      </c>
      <c r="AI167" s="791">
        <f t="shared" si="45"/>
        <v>8</v>
      </c>
      <c r="AJ167" s="791">
        <f t="shared" si="45"/>
        <v>12.5</v>
      </c>
      <c r="AK167" s="791">
        <f t="shared" si="45"/>
        <v>16.5</v>
      </c>
      <c r="AL167" s="791">
        <f t="shared" si="45"/>
        <v>11</v>
      </c>
      <c r="AM167" s="791">
        <f t="shared" si="45"/>
        <v>9</v>
      </c>
      <c r="AN167" s="67">
        <f>SUM(AB167:AM167)</f>
        <v>69</v>
      </c>
    </row>
    <row r="168" spans="1:30" ht="16.5" hidden="1" thickBot="1">
      <c r="A168" s="2210" t="s">
        <v>500</v>
      </c>
      <c r="B168" s="2211"/>
      <c r="C168" s="2211"/>
      <c r="D168" s="2211"/>
      <c r="E168" s="2211"/>
      <c r="F168" s="2211"/>
      <c r="G168" s="2211"/>
      <c r="H168" s="2211"/>
      <c r="I168" s="2211"/>
      <c r="J168" s="2211"/>
      <c r="K168" s="2211"/>
      <c r="L168" s="2211"/>
      <c r="M168" s="2211"/>
      <c r="N168" s="2211"/>
      <c r="O168" s="2211"/>
      <c r="P168" s="2211"/>
      <c r="Q168" s="2211"/>
      <c r="R168" s="2211"/>
      <c r="S168" s="2211"/>
      <c r="T168" s="2211"/>
      <c r="U168" s="2211"/>
      <c r="V168" s="2211"/>
      <c r="W168" s="2211"/>
      <c r="X168" s="2211"/>
      <c r="Y168" s="2212"/>
      <c r="Z168" s="198"/>
      <c r="AA168" s="198"/>
      <c r="AB168" s="790"/>
      <c r="AC168" s="790"/>
      <c r="AD168" s="790"/>
    </row>
    <row r="169" spans="1:30" ht="16.5" hidden="1" thickBot="1">
      <c r="A169" s="596" t="s">
        <v>440</v>
      </c>
      <c r="B169" s="597" t="s">
        <v>195</v>
      </c>
      <c r="C169" s="341"/>
      <c r="D169" s="143">
        <v>5</v>
      </c>
      <c r="E169" s="143"/>
      <c r="F169" s="325"/>
      <c r="G169" s="328">
        <v>3</v>
      </c>
      <c r="H169" s="326">
        <f>G169*30</f>
        <v>90</v>
      </c>
      <c r="I169" s="591"/>
      <c r="J169" s="324"/>
      <c r="K169" s="324"/>
      <c r="L169" s="324"/>
      <c r="M169" s="594"/>
      <c r="N169" s="341"/>
      <c r="O169" s="143"/>
      <c r="P169" s="602"/>
      <c r="Q169" s="603"/>
      <c r="R169" s="143"/>
      <c r="S169" s="604"/>
      <c r="T169" s="341"/>
      <c r="U169" s="143"/>
      <c r="V169" s="602"/>
      <c r="W169" s="603"/>
      <c r="X169" s="143"/>
      <c r="Y169" s="602"/>
      <c r="Z169" s="198"/>
      <c r="AA169" s="198"/>
      <c r="AB169" s="790"/>
      <c r="AC169" s="790"/>
      <c r="AD169" s="790"/>
    </row>
    <row r="170" spans="1:30" ht="32.25" hidden="1" thickBot="1">
      <c r="A170" s="425" t="s">
        <v>441</v>
      </c>
      <c r="B170" s="598" t="s">
        <v>238</v>
      </c>
      <c r="C170" s="299"/>
      <c r="D170" s="297"/>
      <c r="E170" s="297"/>
      <c r="F170" s="404"/>
      <c r="G170" s="599">
        <f aca="true" t="shared" si="46" ref="G170:M170">G171+G172</f>
        <v>4</v>
      </c>
      <c r="H170" s="593">
        <f t="shared" si="46"/>
        <v>120</v>
      </c>
      <c r="I170" s="592">
        <f t="shared" si="46"/>
        <v>51</v>
      </c>
      <c r="J170" s="403">
        <f t="shared" si="46"/>
        <v>34</v>
      </c>
      <c r="K170" s="403">
        <f t="shared" si="46"/>
        <v>9</v>
      </c>
      <c r="L170" s="403">
        <f t="shared" si="46"/>
        <v>8</v>
      </c>
      <c r="M170" s="403">
        <f t="shared" si="46"/>
        <v>69</v>
      </c>
      <c r="N170" s="299"/>
      <c r="O170" s="297"/>
      <c r="P170" s="295"/>
      <c r="Q170" s="600"/>
      <c r="R170" s="297"/>
      <c r="S170" s="601"/>
      <c r="T170" s="299"/>
      <c r="U170" s="297"/>
      <c r="V170" s="295"/>
      <c r="W170" s="600"/>
      <c r="X170" s="297"/>
      <c r="Y170" s="295"/>
      <c r="Z170" s="198"/>
      <c r="AA170" s="198"/>
      <c r="AB170" s="790"/>
      <c r="AC170" s="790"/>
      <c r="AD170" s="790"/>
    </row>
    <row r="171" spans="1:30" ht="32.25" hidden="1" thickBot="1">
      <c r="A171" s="425" t="s">
        <v>442</v>
      </c>
      <c r="B171" s="598" t="s">
        <v>238</v>
      </c>
      <c r="C171" s="299"/>
      <c r="D171" s="297"/>
      <c r="E171" s="297"/>
      <c r="F171" s="404"/>
      <c r="G171" s="424">
        <v>2</v>
      </c>
      <c r="H171" s="425">
        <f>G171*30</f>
        <v>60</v>
      </c>
      <c r="I171" s="600">
        <f>J171+K171+L171</f>
        <v>27</v>
      </c>
      <c r="J171" s="297">
        <v>18</v>
      </c>
      <c r="K171" s="297">
        <v>9</v>
      </c>
      <c r="L171" s="297"/>
      <c r="M171" s="601">
        <f>H171-I171</f>
        <v>33</v>
      </c>
      <c r="N171" s="299"/>
      <c r="O171" s="297"/>
      <c r="P171" s="295"/>
      <c r="Q171" s="600"/>
      <c r="R171" s="297"/>
      <c r="S171" s="601"/>
      <c r="T171" s="299"/>
      <c r="U171" s="297"/>
      <c r="V171" s="295"/>
      <c r="W171" s="600"/>
      <c r="X171" s="297">
        <v>3</v>
      </c>
      <c r="Y171" s="295"/>
      <c r="Z171" s="198"/>
      <c r="AA171" s="198"/>
      <c r="AB171" s="790"/>
      <c r="AC171" s="790"/>
      <c r="AD171" s="790"/>
    </row>
    <row r="172" spans="1:30" ht="32.25" hidden="1" thickBot="1">
      <c r="A172" s="425" t="s">
        <v>443</v>
      </c>
      <c r="B172" s="598" t="s">
        <v>238</v>
      </c>
      <c r="C172" s="299"/>
      <c r="D172" s="297" t="s">
        <v>84</v>
      </c>
      <c r="E172" s="297"/>
      <c r="F172" s="404"/>
      <c r="G172" s="424">
        <v>2</v>
      </c>
      <c r="H172" s="425">
        <f>G172*30</f>
        <v>60</v>
      </c>
      <c r="I172" s="600">
        <f>J172+K172+L172</f>
        <v>24</v>
      </c>
      <c r="J172" s="297">
        <v>16</v>
      </c>
      <c r="K172" s="297"/>
      <c r="L172" s="297">
        <v>8</v>
      </c>
      <c r="M172" s="601">
        <f>H172-I172</f>
        <v>36</v>
      </c>
      <c r="N172" s="299"/>
      <c r="O172" s="297"/>
      <c r="P172" s="295"/>
      <c r="Q172" s="600"/>
      <c r="R172" s="297"/>
      <c r="S172" s="601"/>
      <c r="T172" s="299"/>
      <c r="U172" s="297"/>
      <c r="V172" s="295"/>
      <c r="W172" s="600"/>
      <c r="X172" s="297"/>
      <c r="Y172" s="295">
        <v>3</v>
      </c>
      <c r="Z172" s="198"/>
      <c r="AA172" s="198"/>
      <c r="AB172" s="790"/>
      <c r="AC172" s="790"/>
      <c r="AD172" s="790"/>
    </row>
    <row r="173" spans="1:30" ht="32.25" hidden="1" thickBot="1">
      <c r="A173" s="425" t="s">
        <v>444</v>
      </c>
      <c r="B173" s="93" t="s">
        <v>246</v>
      </c>
      <c r="C173" s="299"/>
      <c r="D173" s="297"/>
      <c r="E173" s="297"/>
      <c r="F173" s="404"/>
      <c r="G173" s="599">
        <f aca="true" t="shared" si="47" ref="G173:M173">G174+G175</f>
        <v>8.5</v>
      </c>
      <c r="H173" s="593">
        <f t="shared" si="47"/>
        <v>255</v>
      </c>
      <c r="I173" s="592">
        <f t="shared" si="47"/>
        <v>108</v>
      </c>
      <c r="J173" s="403">
        <f t="shared" si="47"/>
        <v>75</v>
      </c>
      <c r="K173" s="403">
        <f t="shared" si="47"/>
        <v>18</v>
      </c>
      <c r="L173" s="403">
        <f t="shared" si="47"/>
        <v>15</v>
      </c>
      <c r="M173" s="403">
        <f t="shared" si="47"/>
        <v>147</v>
      </c>
      <c r="N173" s="299"/>
      <c r="O173" s="297"/>
      <c r="P173" s="295"/>
      <c r="Q173" s="600"/>
      <c r="R173" s="297"/>
      <c r="S173" s="601"/>
      <c r="T173" s="299"/>
      <c r="U173" s="297"/>
      <c r="V173" s="295"/>
      <c r="W173" s="600"/>
      <c r="X173" s="297"/>
      <c r="Y173" s="295"/>
      <c r="Z173" s="198"/>
      <c r="AA173" s="198"/>
      <c r="AB173" s="790"/>
      <c r="AC173" s="790"/>
      <c r="AD173" s="790"/>
    </row>
    <row r="174" spans="1:30" ht="32.25" hidden="1" thickBot="1">
      <c r="A174" s="425" t="s">
        <v>445</v>
      </c>
      <c r="B174" s="93" t="s">
        <v>246</v>
      </c>
      <c r="C174" s="299"/>
      <c r="D174" s="297" t="s">
        <v>67</v>
      </c>
      <c r="E174" s="297"/>
      <c r="F174" s="404"/>
      <c r="G174" s="424">
        <v>5</v>
      </c>
      <c r="H174" s="425">
        <f>G174*30</f>
        <v>150</v>
      </c>
      <c r="I174" s="600">
        <f>J174+K174+L174</f>
        <v>63</v>
      </c>
      <c r="J174" s="154">
        <v>45</v>
      </c>
      <c r="K174" s="154">
        <v>18</v>
      </c>
      <c r="L174" s="154"/>
      <c r="M174" s="601">
        <f>H174-I174</f>
        <v>87</v>
      </c>
      <c r="N174" s="299"/>
      <c r="O174" s="297"/>
      <c r="P174" s="295"/>
      <c r="Q174" s="600"/>
      <c r="R174" s="297"/>
      <c r="S174" s="601"/>
      <c r="T174" s="299"/>
      <c r="U174" s="297"/>
      <c r="V174" s="295">
        <v>7</v>
      </c>
      <c r="W174" s="600"/>
      <c r="X174" s="297"/>
      <c r="Y174" s="295"/>
      <c r="Z174" s="198"/>
      <c r="AA174" s="198"/>
      <c r="AB174" s="790"/>
      <c r="AC174" s="790"/>
      <c r="AD174" s="790"/>
    </row>
    <row r="175" spans="1:30" ht="32.25" hidden="1" thickBot="1">
      <c r="A175" s="425" t="s">
        <v>446</v>
      </c>
      <c r="B175" s="93" t="s">
        <v>246</v>
      </c>
      <c r="C175" s="299">
        <v>7</v>
      </c>
      <c r="D175" s="297"/>
      <c r="E175" s="297"/>
      <c r="F175" s="404"/>
      <c r="G175" s="424">
        <v>3.5</v>
      </c>
      <c r="H175" s="425">
        <f>G175*30</f>
        <v>105</v>
      </c>
      <c r="I175" s="600">
        <f>J175+K175+L175</f>
        <v>45</v>
      </c>
      <c r="J175" s="154">
        <v>30</v>
      </c>
      <c r="K175" s="154"/>
      <c r="L175" s="154">
        <v>15</v>
      </c>
      <c r="M175" s="601">
        <f>H175-I175</f>
        <v>60</v>
      </c>
      <c r="N175" s="299"/>
      <c r="O175" s="297"/>
      <c r="P175" s="295"/>
      <c r="Q175" s="600"/>
      <c r="R175" s="297"/>
      <c r="S175" s="601"/>
      <c r="T175" s="299"/>
      <c r="U175" s="297"/>
      <c r="V175" s="295"/>
      <c r="W175" s="600">
        <v>3</v>
      </c>
      <c r="X175" s="297"/>
      <c r="Y175" s="295"/>
      <c r="Z175" s="198"/>
      <c r="AA175" s="198"/>
      <c r="AB175" s="790"/>
      <c r="AC175" s="790"/>
      <c r="AD175" s="790"/>
    </row>
    <row r="176" spans="1:30" ht="16.5" hidden="1" thickBot="1">
      <c r="A176" s="425" t="s">
        <v>447</v>
      </c>
      <c r="B176" s="615" t="s">
        <v>469</v>
      </c>
      <c r="C176" s="299"/>
      <c r="D176" s="297"/>
      <c r="E176" s="297"/>
      <c r="F176" s="404"/>
      <c r="G176" s="599">
        <f aca="true" t="shared" si="48" ref="G176:M176">G177+G178+G179</f>
        <v>5.5</v>
      </c>
      <c r="H176" s="593">
        <f t="shared" si="48"/>
        <v>165</v>
      </c>
      <c r="I176" s="592">
        <f t="shared" si="48"/>
        <v>81</v>
      </c>
      <c r="J176" s="374">
        <f t="shared" si="48"/>
        <v>42</v>
      </c>
      <c r="K176" s="374">
        <f t="shared" si="48"/>
        <v>0</v>
      </c>
      <c r="L176" s="374">
        <f t="shared" si="48"/>
        <v>39</v>
      </c>
      <c r="M176" s="374">
        <f t="shared" si="48"/>
        <v>84</v>
      </c>
      <c r="N176" s="299"/>
      <c r="O176" s="297"/>
      <c r="P176" s="295"/>
      <c r="Q176" s="600"/>
      <c r="R176" s="297"/>
      <c r="S176" s="601"/>
      <c r="T176" s="299"/>
      <c r="U176" s="297"/>
      <c r="V176" s="295"/>
      <c r="W176" s="600"/>
      <c r="X176" s="297"/>
      <c r="Y176" s="295"/>
      <c r="Z176" s="198"/>
      <c r="AA176" s="198"/>
      <c r="AB176" s="790"/>
      <c r="AC176" s="790"/>
      <c r="AD176" s="790"/>
    </row>
    <row r="177" spans="1:30" ht="16.5" hidden="1" thickBot="1">
      <c r="A177" s="425" t="s">
        <v>471</v>
      </c>
      <c r="B177" s="615" t="s">
        <v>469</v>
      </c>
      <c r="C177" s="299"/>
      <c r="D177" s="297" t="s">
        <v>67</v>
      </c>
      <c r="E177" s="297"/>
      <c r="F177" s="404"/>
      <c r="G177" s="424">
        <v>3</v>
      </c>
      <c r="H177" s="425">
        <f>G177*30</f>
        <v>90</v>
      </c>
      <c r="I177" s="600">
        <f>J177+K177+L177</f>
        <v>36</v>
      </c>
      <c r="J177" s="154">
        <v>27</v>
      </c>
      <c r="K177" s="154"/>
      <c r="L177" s="154">
        <v>9</v>
      </c>
      <c r="M177" s="601">
        <f>H177-I177</f>
        <v>54</v>
      </c>
      <c r="N177" s="299"/>
      <c r="O177" s="297"/>
      <c r="P177" s="295"/>
      <c r="Q177" s="600"/>
      <c r="R177" s="297"/>
      <c r="S177" s="601"/>
      <c r="T177" s="299"/>
      <c r="U177" s="297"/>
      <c r="V177" s="295">
        <v>4</v>
      </c>
      <c r="W177" s="600"/>
      <c r="X177" s="297"/>
      <c r="Y177" s="295"/>
      <c r="Z177" s="198"/>
      <c r="AA177" s="198"/>
      <c r="AB177" s="790"/>
      <c r="AC177" s="790"/>
      <c r="AD177" s="790"/>
    </row>
    <row r="178" spans="1:30" ht="16.5" hidden="1" thickBot="1">
      <c r="A178" s="425" t="s">
        <v>472</v>
      </c>
      <c r="B178" s="615" t="s">
        <v>469</v>
      </c>
      <c r="C178" s="299">
        <v>7</v>
      </c>
      <c r="D178" s="297"/>
      <c r="E178" s="297"/>
      <c r="F178" s="404"/>
      <c r="G178" s="424">
        <v>1.5</v>
      </c>
      <c r="H178" s="425">
        <f>G178*30</f>
        <v>45</v>
      </c>
      <c r="I178" s="600">
        <f>J178+K178+L178</f>
        <v>30</v>
      </c>
      <c r="J178" s="154">
        <v>15</v>
      </c>
      <c r="K178" s="154"/>
      <c r="L178" s="154">
        <v>15</v>
      </c>
      <c r="M178" s="601">
        <f>H178-I178</f>
        <v>15</v>
      </c>
      <c r="N178" s="299"/>
      <c r="O178" s="297"/>
      <c r="P178" s="295"/>
      <c r="Q178" s="600"/>
      <c r="R178" s="297"/>
      <c r="S178" s="601"/>
      <c r="T178" s="299"/>
      <c r="U178" s="297"/>
      <c r="V178" s="295"/>
      <c r="W178" s="600">
        <v>2</v>
      </c>
      <c r="X178" s="297"/>
      <c r="Y178" s="295"/>
      <c r="Z178" s="198"/>
      <c r="AA178" s="198"/>
      <c r="AB178" s="790"/>
      <c r="AC178" s="790"/>
      <c r="AD178" s="790"/>
    </row>
    <row r="179" spans="1:30" ht="32.25" hidden="1" thickBot="1">
      <c r="A179" s="425" t="s">
        <v>473</v>
      </c>
      <c r="B179" s="615" t="s">
        <v>470</v>
      </c>
      <c r="C179" s="299"/>
      <c r="D179" s="297"/>
      <c r="E179" s="297"/>
      <c r="F179" s="295">
        <v>7</v>
      </c>
      <c r="G179" s="424">
        <v>1</v>
      </c>
      <c r="H179" s="425">
        <f>G179*30</f>
        <v>30</v>
      </c>
      <c r="I179" s="600">
        <f>J179+K179+L179</f>
        <v>15</v>
      </c>
      <c r="J179" s="154"/>
      <c r="K179" s="154"/>
      <c r="L179" s="154">
        <v>15</v>
      </c>
      <c r="M179" s="601">
        <f>H179-I179</f>
        <v>15</v>
      </c>
      <c r="N179" s="299"/>
      <c r="O179" s="297"/>
      <c r="P179" s="295"/>
      <c r="Q179" s="600"/>
      <c r="R179" s="297"/>
      <c r="S179" s="601"/>
      <c r="T179" s="299"/>
      <c r="U179" s="297"/>
      <c r="V179" s="295"/>
      <c r="W179" s="600">
        <v>1</v>
      </c>
      <c r="X179" s="297"/>
      <c r="Y179" s="295"/>
      <c r="Z179" s="198"/>
      <c r="AA179" s="198"/>
      <c r="AB179" s="790"/>
      <c r="AC179" s="790"/>
      <c r="AD179" s="790"/>
    </row>
    <row r="180" spans="1:30" ht="32.25" hidden="1" thickBot="1">
      <c r="A180" s="425" t="s">
        <v>448</v>
      </c>
      <c r="B180" s="598" t="s">
        <v>295</v>
      </c>
      <c r="C180" s="299"/>
      <c r="D180" s="297" t="s">
        <v>66</v>
      </c>
      <c r="E180" s="297"/>
      <c r="F180" s="404"/>
      <c r="G180" s="599">
        <v>4</v>
      </c>
      <c r="H180" s="593">
        <f>G180*30</f>
        <v>120</v>
      </c>
      <c r="I180" s="592">
        <f>J180+K180+L180</f>
        <v>54</v>
      </c>
      <c r="J180" s="403">
        <v>36</v>
      </c>
      <c r="K180" s="403">
        <v>18</v>
      </c>
      <c r="L180" s="403"/>
      <c r="M180" s="595">
        <f>H180-I180</f>
        <v>66</v>
      </c>
      <c r="N180" s="299"/>
      <c r="O180" s="297"/>
      <c r="P180" s="295"/>
      <c r="Q180" s="600"/>
      <c r="R180" s="297"/>
      <c r="S180" s="601"/>
      <c r="T180" s="299"/>
      <c r="U180" s="297">
        <v>6</v>
      </c>
      <c r="V180" s="295"/>
      <c r="W180" s="600"/>
      <c r="X180" s="297"/>
      <c r="Y180" s="295"/>
      <c r="Z180" s="198"/>
      <c r="AA180" s="198"/>
      <c r="AB180" s="790"/>
      <c r="AC180" s="790"/>
      <c r="AD180" s="790"/>
    </row>
    <row r="181" spans="1:30" ht="16.5" hidden="1" thickBot="1">
      <c r="A181" s="425" t="s">
        <v>449</v>
      </c>
      <c r="B181" s="598" t="s">
        <v>352</v>
      </c>
      <c r="C181" s="299"/>
      <c r="D181" s="297"/>
      <c r="E181" s="297"/>
      <c r="F181" s="404"/>
      <c r="G181" s="599">
        <f aca="true" t="shared" si="49" ref="G181:M181">G182+G183</f>
        <v>3</v>
      </c>
      <c r="H181" s="593">
        <f t="shared" si="49"/>
        <v>90</v>
      </c>
      <c r="I181" s="592">
        <f t="shared" si="49"/>
        <v>40</v>
      </c>
      <c r="J181" s="403">
        <f t="shared" si="49"/>
        <v>20</v>
      </c>
      <c r="K181" s="403">
        <f t="shared" si="49"/>
        <v>0</v>
      </c>
      <c r="L181" s="403">
        <f t="shared" si="49"/>
        <v>20</v>
      </c>
      <c r="M181" s="403">
        <f t="shared" si="49"/>
        <v>50</v>
      </c>
      <c r="N181" s="299"/>
      <c r="O181" s="297"/>
      <c r="P181" s="295"/>
      <c r="Q181" s="600"/>
      <c r="R181" s="297"/>
      <c r="S181" s="601"/>
      <c r="T181" s="299"/>
      <c r="U181" s="297"/>
      <c r="V181" s="295"/>
      <c r="W181" s="600"/>
      <c r="X181" s="297"/>
      <c r="Y181" s="295"/>
      <c r="Z181" s="198"/>
      <c r="AA181" s="198"/>
      <c r="AB181" s="790"/>
      <c r="AC181" s="790"/>
      <c r="AD181" s="790"/>
    </row>
    <row r="182" spans="1:30" ht="16.5" hidden="1" thickBot="1">
      <c r="A182" s="425" t="s">
        <v>501</v>
      </c>
      <c r="B182" s="598" t="s">
        <v>354</v>
      </c>
      <c r="C182" s="299"/>
      <c r="D182" s="297" t="s">
        <v>64</v>
      </c>
      <c r="E182" s="297"/>
      <c r="F182" s="404"/>
      <c r="G182" s="424">
        <v>1.5</v>
      </c>
      <c r="H182" s="425">
        <f>G182*30</f>
        <v>45</v>
      </c>
      <c r="I182" s="600">
        <f>J182+K182+L182</f>
        <v>20</v>
      </c>
      <c r="J182" s="297">
        <v>10</v>
      </c>
      <c r="K182" s="297"/>
      <c r="L182" s="297">
        <v>10</v>
      </c>
      <c r="M182" s="601">
        <f>H182-I182</f>
        <v>25</v>
      </c>
      <c r="N182" s="299"/>
      <c r="O182" s="297"/>
      <c r="P182" s="295"/>
      <c r="Q182" s="600"/>
      <c r="R182" s="297">
        <v>2</v>
      </c>
      <c r="S182" s="601"/>
      <c r="T182" s="299"/>
      <c r="U182" s="297"/>
      <c r="V182" s="295"/>
      <c r="W182" s="600"/>
      <c r="X182" s="297"/>
      <c r="Y182" s="295"/>
      <c r="Z182" s="198"/>
      <c r="AA182" s="198"/>
      <c r="AB182" s="790"/>
      <c r="AC182" s="790"/>
      <c r="AD182" s="790"/>
    </row>
    <row r="183" spans="1:30" ht="16.5" hidden="1" thickBot="1">
      <c r="A183" s="425" t="s">
        <v>502</v>
      </c>
      <c r="B183" s="598" t="s">
        <v>353</v>
      </c>
      <c r="C183" s="299"/>
      <c r="D183" s="297" t="s">
        <v>65</v>
      </c>
      <c r="E183" s="297"/>
      <c r="F183" s="404"/>
      <c r="G183" s="424">
        <v>1.5</v>
      </c>
      <c r="H183" s="425">
        <f>G183*30</f>
        <v>45</v>
      </c>
      <c r="I183" s="600">
        <f>J183+K183+L183</f>
        <v>20</v>
      </c>
      <c r="J183" s="297">
        <v>10</v>
      </c>
      <c r="K183" s="297"/>
      <c r="L183" s="297">
        <v>10</v>
      </c>
      <c r="M183" s="601">
        <f>H183-I183</f>
        <v>25</v>
      </c>
      <c r="N183" s="299"/>
      <c r="O183" s="297"/>
      <c r="P183" s="295"/>
      <c r="Q183" s="600"/>
      <c r="R183" s="297"/>
      <c r="S183" s="601">
        <v>2</v>
      </c>
      <c r="T183" s="299"/>
      <c r="U183" s="297"/>
      <c r="V183" s="295"/>
      <c r="W183" s="600"/>
      <c r="X183" s="297"/>
      <c r="Y183" s="295"/>
      <c r="Z183" s="198"/>
      <c r="AA183" s="198"/>
      <c r="AB183" s="790"/>
      <c r="AC183" s="790"/>
      <c r="AD183" s="790"/>
    </row>
    <row r="184" spans="1:30" ht="16.5" hidden="1" thickBot="1">
      <c r="A184" s="425" t="s">
        <v>450</v>
      </c>
      <c r="B184" s="598" t="s">
        <v>262</v>
      </c>
      <c r="C184" s="299"/>
      <c r="D184" s="297" t="s">
        <v>84</v>
      </c>
      <c r="E184" s="297"/>
      <c r="F184" s="404"/>
      <c r="G184" s="599">
        <v>3</v>
      </c>
      <c r="H184" s="593">
        <f>G184*30</f>
        <v>90</v>
      </c>
      <c r="I184" s="592">
        <f>J184+K184+L184</f>
        <v>30</v>
      </c>
      <c r="J184" s="403">
        <v>10</v>
      </c>
      <c r="K184" s="403">
        <v>10</v>
      </c>
      <c r="L184" s="403">
        <v>10</v>
      </c>
      <c r="M184" s="595">
        <f>H184-I184</f>
        <v>60</v>
      </c>
      <c r="N184" s="299"/>
      <c r="O184" s="297"/>
      <c r="P184" s="295"/>
      <c r="Q184" s="600"/>
      <c r="R184" s="297"/>
      <c r="S184" s="601"/>
      <c r="T184" s="299"/>
      <c r="U184" s="297"/>
      <c r="V184" s="295"/>
      <c r="W184" s="600"/>
      <c r="X184" s="297"/>
      <c r="Y184" s="295">
        <v>3</v>
      </c>
      <c r="Z184" s="198"/>
      <c r="AA184" s="198"/>
      <c r="AB184" s="790"/>
      <c r="AC184" s="790"/>
      <c r="AD184" s="790"/>
    </row>
    <row r="185" spans="1:30" ht="16.5" hidden="1" thickBot="1">
      <c r="A185" s="425" t="s">
        <v>451</v>
      </c>
      <c r="B185" s="598" t="s">
        <v>187</v>
      </c>
      <c r="C185" s="299"/>
      <c r="D185" s="297"/>
      <c r="E185" s="297"/>
      <c r="F185" s="404"/>
      <c r="G185" s="599">
        <f aca="true" t="shared" si="50" ref="G185:M185">G186+G187</f>
        <v>3</v>
      </c>
      <c r="H185" s="593">
        <f t="shared" si="50"/>
        <v>90</v>
      </c>
      <c r="I185" s="592">
        <f t="shared" si="50"/>
        <v>54</v>
      </c>
      <c r="J185" s="403">
        <f t="shared" si="50"/>
        <v>36</v>
      </c>
      <c r="K185" s="403">
        <f t="shared" si="50"/>
        <v>9</v>
      </c>
      <c r="L185" s="403">
        <f t="shared" si="50"/>
        <v>9</v>
      </c>
      <c r="M185" s="403">
        <f t="shared" si="50"/>
        <v>36</v>
      </c>
      <c r="N185" s="299"/>
      <c r="O185" s="297"/>
      <c r="P185" s="295"/>
      <c r="Q185" s="600"/>
      <c r="R185" s="297"/>
      <c r="S185" s="601"/>
      <c r="T185" s="299"/>
      <c r="U185" s="297"/>
      <c r="V185" s="295"/>
      <c r="W185" s="600"/>
      <c r="X185" s="297"/>
      <c r="Y185" s="295"/>
      <c r="Z185" s="198"/>
      <c r="AA185" s="198"/>
      <c r="AB185" s="790"/>
      <c r="AC185" s="790"/>
      <c r="AD185" s="790"/>
    </row>
    <row r="186" spans="1:30" ht="16.5" hidden="1" thickBot="1">
      <c r="A186" s="425" t="s">
        <v>452</v>
      </c>
      <c r="B186" s="598" t="s">
        <v>187</v>
      </c>
      <c r="C186" s="299"/>
      <c r="D186" s="297"/>
      <c r="E186" s="297"/>
      <c r="F186" s="404"/>
      <c r="G186" s="424">
        <v>1.5</v>
      </c>
      <c r="H186" s="425">
        <f>G186*30</f>
        <v>45</v>
      </c>
      <c r="I186" s="600">
        <f>J186+K186+L186</f>
        <v>27</v>
      </c>
      <c r="J186" s="297">
        <v>18</v>
      </c>
      <c r="K186" s="297">
        <v>9</v>
      </c>
      <c r="L186" s="297"/>
      <c r="M186" s="601">
        <f>H186-I186</f>
        <v>18</v>
      </c>
      <c r="N186" s="299"/>
      <c r="O186" s="297"/>
      <c r="P186" s="295"/>
      <c r="Q186" s="600"/>
      <c r="R186" s="297"/>
      <c r="S186" s="601"/>
      <c r="T186" s="299"/>
      <c r="U186" s="297">
        <v>3</v>
      </c>
      <c r="V186" s="295"/>
      <c r="W186" s="600"/>
      <c r="X186" s="297"/>
      <c r="Y186" s="295"/>
      <c r="Z186" s="198"/>
      <c r="AA186" s="198"/>
      <c r="AB186" s="790"/>
      <c r="AC186" s="790"/>
      <c r="AD186" s="790"/>
    </row>
    <row r="187" spans="1:30" ht="16.5" hidden="1" thickBot="1">
      <c r="A187" s="425" t="s">
        <v>453</v>
      </c>
      <c r="B187" s="598" t="s">
        <v>187</v>
      </c>
      <c r="C187" s="299" t="s">
        <v>67</v>
      </c>
      <c r="D187" s="297"/>
      <c r="E187" s="297"/>
      <c r="F187" s="404"/>
      <c r="G187" s="424">
        <v>1.5</v>
      </c>
      <c r="H187" s="425">
        <f>G187*30</f>
        <v>45</v>
      </c>
      <c r="I187" s="600">
        <f>J187+K187+L187</f>
        <v>27</v>
      </c>
      <c r="J187" s="297">
        <v>18</v>
      </c>
      <c r="K187" s="297"/>
      <c r="L187" s="297">
        <v>9</v>
      </c>
      <c r="M187" s="601">
        <f>H187-I187</f>
        <v>18</v>
      </c>
      <c r="N187" s="299"/>
      <c r="O187" s="297"/>
      <c r="P187" s="295"/>
      <c r="Q187" s="600"/>
      <c r="R187" s="297"/>
      <c r="S187" s="601"/>
      <c r="T187" s="299"/>
      <c r="U187" s="297"/>
      <c r="V187" s="295">
        <v>3</v>
      </c>
      <c r="W187" s="600"/>
      <c r="X187" s="297"/>
      <c r="Y187" s="295"/>
      <c r="Z187" s="198"/>
      <c r="AA187" s="198"/>
      <c r="AB187" s="790"/>
      <c r="AC187" s="790"/>
      <c r="AD187" s="790"/>
    </row>
    <row r="188" spans="1:30" ht="16.5" hidden="1" thickBot="1">
      <c r="A188" s="425" t="s">
        <v>454</v>
      </c>
      <c r="B188" s="598" t="s">
        <v>256</v>
      </c>
      <c r="C188" s="299"/>
      <c r="D188" s="297"/>
      <c r="E188" s="297"/>
      <c r="F188" s="404"/>
      <c r="G188" s="599">
        <f aca="true" t="shared" si="51" ref="G188:M188">G189+G190+G191</f>
        <v>5.5</v>
      </c>
      <c r="H188" s="593">
        <f t="shared" si="51"/>
        <v>165</v>
      </c>
      <c r="I188" s="592">
        <f t="shared" si="51"/>
        <v>90</v>
      </c>
      <c r="J188" s="403">
        <f t="shared" si="51"/>
        <v>45</v>
      </c>
      <c r="K188" s="403">
        <f t="shared" si="51"/>
        <v>18</v>
      </c>
      <c r="L188" s="403">
        <f t="shared" si="51"/>
        <v>27</v>
      </c>
      <c r="M188" s="403">
        <f t="shared" si="51"/>
        <v>75</v>
      </c>
      <c r="N188" s="299"/>
      <c r="O188" s="297"/>
      <c r="P188" s="295"/>
      <c r="Q188" s="600"/>
      <c r="R188" s="297"/>
      <c r="S188" s="601"/>
      <c r="T188" s="299"/>
      <c r="U188" s="297"/>
      <c r="V188" s="295"/>
      <c r="W188" s="600"/>
      <c r="X188" s="297"/>
      <c r="Y188" s="295"/>
      <c r="Z188" s="198"/>
      <c r="AA188" s="198"/>
      <c r="AB188" s="790"/>
      <c r="AC188" s="790"/>
      <c r="AD188" s="790"/>
    </row>
    <row r="189" spans="1:30" ht="16.5" hidden="1" thickBot="1">
      <c r="A189" s="425" t="s">
        <v>455</v>
      </c>
      <c r="B189" s="598" t="s">
        <v>256</v>
      </c>
      <c r="C189" s="299"/>
      <c r="D189" s="297"/>
      <c r="E189" s="297"/>
      <c r="F189" s="404"/>
      <c r="G189" s="424">
        <v>2.5</v>
      </c>
      <c r="H189" s="425">
        <f>G189*30</f>
        <v>75</v>
      </c>
      <c r="I189" s="600">
        <f>J189+K189+L189</f>
        <v>36</v>
      </c>
      <c r="J189" s="297">
        <v>27</v>
      </c>
      <c r="K189" s="297">
        <v>9</v>
      </c>
      <c r="L189" s="297"/>
      <c r="M189" s="601">
        <f>H189-I189</f>
        <v>39</v>
      </c>
      <c r="N189" s="299"/>
      <c r="O189" s="297"/>
      <c r="P189" s="295"/>
      <c r="Q189" s="600"/>
      <c r="R189" s="297"/>
      <c r="S189" s="601"/>
      <c r="T189" s="299"/>
      <c r="U189" s="297">
        <v>4</v>
      </c>
      <c r="V189" s="295"/>
      <c r="W189" s="600"/>
      <c r="X189" s="297"/>
      <c r="Y189" s="295"/>
      <c r="Z189" s="198"/>
      <c r="AA189" s="198"/>
      <c r="AB189" s="790"/>
      <c r="AC189" s="790"/>
      <c r="AD189" s="790"/>
    </row>
    <row r="190" spans="1:30" ht="16.5" hidden="1" thickBot="1">
      <c r="A190" s="425" t="s">
        <v>430</v>
      </c>
      <c r="B190" s="598" t="s">
        <v>256</v>
      </c>
      <c r="C190" s="299" t="s">
        <v>67</v>
      </c>
      <c r="D190" s="297"/>
      <c r="E190" s="297"/>
      <c r="F190" s="404"/>
      <c r="G190" s="424">
        <v>2</v>
      </c>
      <c r="H190" s="425">
        <f>G190*30</f>
        <v>60</v>
      </c>
      <c r="I190" s="600">
        <f>J190+K190+L190</f>
        <v>36</v>
      </c>
      <c r="J190" s="297">
        <v>18</v>
      </c>
      <c r="K190" s="297">
        <v>9</v>
      </c>
      <c r="L190" s="297">
        <v>9</v>
      </c>
      <c r="M190" s="601">
        <f>H190-I190</f>
        <v>24</v>
      </c>
      <c r="N190" s="299"/>
      <c r="O190" s="297"/>
      <c r="P190" s="295"/>
      <c r="Q190" s="600"/>
      <c r="R190" s="297"/>
      <c r="S190" s="601"/>
      <c r="T190" s="299"/>
      <c r="U190" s="297"/>
      <c r="V190" s="295">
        <v>5</v>
      </c>
      <c r="W190" s="600"/>
      <c r="X190" s="297"/>
      <c r="Y190" s="295"/>
      <c r="Z190" s="198"/>
      <c r="AA190" s="198"/>
      <c r="AB190" s="790"/>
      <c r="AC190" s="790"/>
      <c r="AD190" s="790"/>
    </row>
    <row r="191" spans="1:30" ht="16.5" hidden="1" thickBot="1">
      <c r="A191" s="425" t="s">
        <v>456</v>
      </c>
      <c r="B191" s="598" t="s">
        <v>257</v>
      </c>
      <c r="C191" s="299"/>
      <c r="D191" s="297"/>
      <c r="E191" s="297"/>
      <c r="F191" s="295" t="s">
        <v>67</v>
      </c>
      <c r="G191" s="424">
        <v>1</v>
      </c>
      <c r="H191" s="425">
        <f>G191*30</f>
        <v>30</v>
      </c>
      <c r="I191" s="600">
        <f>J191+K191+L191</f>
        <v>18</v>
      </c>
      <c r="J191" s="297"/>
      <c r="K191" s="297"/>
      <c r="L191" s="297">
        <v>18</v>
      </c>
      <c r="M191" s="601">
        <f>H191-I191</f>
        <v>12</v>
      </c>
      <c r="N191" s="299"/>
      <c r="O191" s="297"/>
      <c r="P191" s="295"/>
      <c r="Q191" s="600"/>
      <c r="R191" s="297"/>
      <c r="S191" s="601"/>
      <c r="T191" s="299"/>
      <c r="U191" s="297"/>
      <c r="V191" s="295">
        <v>2</v>
      </c>
      <c r="W191" s="600"/>
      <c r="X191" s="297"/>
      <c r="Y191" s="295"/>
      <c r="Z191" s="198"/>
      <c r="AA191" s="198"/>
      <c r="AB191" s="790"/>
      <c r="AC191" s="790"/>
      <c r="AD191" s="790"/>
    </row>
    <row r="192" spans="1:30" ht="32.25" hidden="1" thickBot="1">
      <c r="A192" s="425" t="s">
        <v>457</v>
      </c>
      <c r="B192" s="598" t="s">
        <v>337</v>
      </c>
      <c r="C192" s="299"/>
      <c r="D192" s="297"/>
      <c r="E192" s="297"/>
      <c r="F192" s="404"/>
      <c r="G192" s="599">
        <f aca="true" t="shared" si="52" ref="G192:M192">G193+G194+G195</f>
        <v>7</v>
      </c>
      <c r="H192" s="593">
        <f t="shared" si="52"/>
        <v>210</v>
      </c>
      <c r="I192" s="592">
        <f t="shared" si="52"/>
        <v>104</v>
      </c>
      <c r="J192" s="403">
        <f t="shared" si="52"/>
        <v>57</v>
      </c>
      <c r="K192" s="403">
        <f t="shared" si="52"/>
        <v>39</v>
      </c>
      <c r="L192" s="403">
        <f t="shared" si="52"/>
        <v>8</v>
      </c>
      <c r="M192" s="403">
        <f t="shared" si="52"/>
        <v>106</v>
      </c>
      <c r="N192" s="299"/>
      <c r="O192" s="297"/>
      <c r="P192" s="295"/>
      <c r="Q192" s="600"/>
      <c r="R192" s="297"/>
      <c r="S192" s="601"/>
      <c r="T192" s="299"/>
      <c r="U192" s="297"/>
      <c r="V192" s="295"/>
      <c r="W192" s="600"/>
      <c r="X192" s="297"/>
      <c r="Y192" s="295"/>
      <c r="Z192" s="198"/>
      <c r="AA192" s="198"/>
      <c r="AB192" s="790"/>
      <c r="AC192" s="790"/>
      <c r="AD192" s="790"/>
    </row>
    <row r="193" spans="1:30" ht="32.25" hidden="1" thickBot="1">
      <c r="A193" s="425" t="s">
        <v>458</v>
      </c>
      <c r="B193" s="598" t="s">
        <v>337</v>
      </c>
      <c r="C193" s="299"/>
      <c r="D193" s="297">
        <v>7</v>
      </c>
      <c r="E193" s="297"/>
      <c r="F193" s="404"/>
      <c r="G193" s="424">
        <v>3</v>
      </c>
      <c r="H193" s="425">
        <f>G193*30</f>
        <v>90</v>
      </c>
      <c r="I193" s="600">
        <f>J193+K193+L193</f>
        <v>45</v>
      </c>
      <c r="J193" s="297">
        <v>15</v>
      </c>
      <c r="K193" s="297">
        <v>30</v>
      </c>
      <c r="L193" s="297"/>
      <c r="M193" s="295">
        <f>H193-I193</f>
        <v>45</v>
      </c>
      <c r="N193" s="600"/>
      <c r="O193" s="298"/>
      <c r="P193" s="295"/>
      <c r="Q193" s="600"/>
      <c r="R193" s="298"/>
      <c r="S193" s="601"/>
      <c r="T193" s="299"/>
      <c r="U193" s="298"/>
      <c r="V193" s="295"/>
      <c r="W193" s="600">
        <v>3</v>
      </c>
      <c r="X193" s="601"/>
      <c r="Y193" s="295"/>
      <c r="Z193" s="198"/>
      <c r="AA193" s="198"/>
      <c r="AB193" s="790"/>
      <c r="AC193" s="790"/>
      <c r="AD193" s="790"/>
    </row>
    <row r="194" spans="1:30" ht="32.25" hidden="1" thickBot="1">
      <c r="A194" s="425" t="s">
        <v>459</v>
      </c>
      <c r="B194" s="598" t="s">
        <v>337</v>
      </c>
      <c r="C194" s="299"/>
      <c r="D194" s="297"/>
      <c r="E194" s="297"/>
      <c r="F194" s="404"/>
      <c r="G194" s="424">
        <v>2</v>
      </c>
      <c r="H194" s="425">
        <f>G194*30</f>
        <v>60</v>
      </c>
      <c r="I194" s="600">
        <f>J194+K194+L194</f>
        <v>27</v>
      </c>
      <c r="J194" s="297">
        <v>18</v>
      </c>
      <c r="K194" s="297">
        <v>9</v>
      </c>
      <c r="L194" s="297"/>
      <c r="M194" s="295">
        <f>H194-I194</f>
        <v>33</v>
      </c>
      <c r="N194" s="600"/>
      <c r="O194" s="298"/>
      <c r="P194" s="295"/>
      <c r="Q194" s="600"/>
      <c r="R194" s="298"/>
      <c r="S194" s="601"/>
      <c r="T194" s="299"/>
      <c r="U194" s="298"/>
      <c r="V194" s="295"/>
      <c r="W194" s="600"/>
      <c r="X194" s="601">
        <v>3</v>
      </c>
      <c r="Y194" s="295"/>
      <c r="Z194" s="198"/>
      <c r="AA194" s="198"/>
      <c r="AB194" s="790"/>
      <c r="AC194" s="790"/>
      <c r="AD194" s="790"/>
    </row>
    <row r="195" spans="1:30" ht="32.25" hidden="1" thickBot="1">
      <c r="A195" s="425" t="s">
        <v>503</v>
      </c>
      <c r="B195" s="598" t="s">
        <v>337</v>
      </c>
      <c r="C195" s="299" t="s">
        <v>84</v>
      </c>
      <c r="D195" s="297"/>
      <c r="E195" s="297"/>
      <c r="F195" s="404"/>
      <c r="G195" s="424">
        <v>2</v>
      </c>
      <c r="H195" s="425">
        <f>G195*30</f>
        <v>60</v>
      </c>
      <c r="I195" s="600">
        <f>J195+K195+L195</f>
        <v>32</v>
      </c>
      <c r="J195" s="297">
        <v>24</v>
      </c>
      <c r="K195" s="297"/>
      <c r="L195" s="297">
        <v>8</v>
      </c>
      <c r="M195" s="295">
        <f>H195-I195</f>
        <v>28</v>
      </c>
      <c r="N195" s="600"/>
      <c r="O195" s="298"/>
      <c r="P195" s="295"/>
      <c r="Q195" s="600"/>
      <c r="R195" s="298"/>
      <c r="S195" s="601"/>
      <c r="T195" s="299"/>
      <c r="U195" s="298"/>
      <c r="V195" s="295"/>
      <c r="W195" s="600"/>
      <c r="X195" s="601"/>
      <c r="Y195" s="295">
        <v>4</v>
      </c>
      <c r="Z195" s="198"/>
      <c r="AA195" s="198"/>
      <c r="AB195" s="790"/>
      <c r="AC195" s="790"/>
      <c r="AD195" s="790"/>
    </row>
    <row r="196" spans="1:30" ht="16.5" hidden="1" thickBot="1">
      <c r="A196" s="425" t="s">
        <v>460</v>
      </c>
      <c r="B196" s="598" t="s">
        <v>188</v>
      </c>
      <c r="C196" s="299"/>
      <c r="D196" s="297"/>
      <c r="E196" s="297"/>
      <c r="F196" s="404"/>
      <c r="G196" s="599">
        <f aca="true" t="shared" si="53" ref="G196:M196">G197+G198</f>
        <v>6</v>
      </c>
      <c r="H196" s="593">
        <f t="shared" si="53"/>
        <v>180</v>
      </c>
      <c r="I196" s="592">
        <f t="shared" si="53"/>
        <v>90</v>
      </c>
      <c r="J196" s="403">
        <f t="shared" si="53"/>
        <v>45</v>
      </c>
      <c r="K196" s="403">
        <f t="shared" si="53"/>
        <v>15</v>
      </c>
      <c r="L196" s="403">
        <f t="shared" si="53"/>
        <v>30</v>
      </c>
      <c r="M196" s="403">
        <f t="shared" si="53"/>
        <v>90</v>
      </c>
      <c r="N196" s="600"/>
      <c r="O196" s="298"/>
      <c r="P196" s="295"/>
      <c r="Q196" s="600"/>
      <c r="R196" s="298"/>
      <c r="S196" s="601"/>
      <c r="T196" s="299"/>
      <c r="U196" s="298"/>
      <c r="V196" s="295"/>
      <c r="W196" s="600"/>
      <c r="X196" s="601"/>
      <c r="Y196" s="295"/>
      <c r="Z196" s="198"/>
      <c r="AA196" s="198"/>
      <c r="AB196" s="790"/>
      <c r="AC196" s="790"/>
      <c r="AD196" s="790"/>
    </row>
    <row r="197" spans="1:30" ht="16.5" hidden="1" thickBot="1">
      <c r="A197" s="425" t="s">
        <v>504</v>
      </c>
      <c r="B197" s="598" t="s">
        <v>188</v>
      </c>
      <c r="C197" s="299">
        <v>5</v>
      </c>
      <c r="D197" s="297"/>
      <c r="E197" s="297"/>
      <c r="F197" s="404"/>
      <c r="G197" s="424">
        <v>5</v>
      </c>
      <c r="H197" s="425">
        <f aca="true" t="shared" si="54" ref="H197:H202">G197*30</f>
        <v>150</v>
      </c>
      <c r="I197" s="600">
        <f aca="true" t="shared" si="55" ref="I197:I202">J197+K197+L197</f>
        <v>75</v>
      </c>
      <c r="J197" s="297">
        <v>45</v>
      </c>
      <c r="K197" s="297">
        <v>15</v>
      </c>
      <c r="L197" s="297">
        <v>15</v>
      </c>
      <c r="M197" s="295">
        <f aca="true" t="shared" si="56" ref="M197:M202">H197-I197</f>
        <v>75</v>
      </c>
      <c r="N197" s="600"/>
      <c r="O197" s="298"/>
      <c r="P197" s="295"/>
      <c r="Q197" s="600"/>
      <c r="R197" s="298"/>
      <c r="S197" s="601"/>
      <c r="T197" s="299">
        <v>5</v>
      </c>
      <c r="U197" s="298"/>
      <c r="V197" s="295"/>
      <c r="W197" s="600"/>
      <c r="X197" s="601"/>
      <c r="Y197" s="295"/>
      <c r="Z197" s="198"/>
      <c r="AA197" s="198"/>
      <c r="AB197" s="790"/>
      <c r="AC197" s="790"/>
      <c r="AD197" s="790"/>
    </row>
    <row r="198" spans="1:30" ht="16.5" hidden="1" thickBot="1">
      <c r="A198" s="425" t="s">
        <v>505</v>
      </c>
      <c r="B198" s="598" t="s">
        <v>189</v>
      </c>
      <c r="C198" s="299"/>
      <c r="D198" s="297"/>
      <c r="E198" s="297"/>
      <c r="F198" s="295">
        <v>5</v>
      </c>
      <c r="G198" s="424">
        <v>1</v>
      </c>
      <c r="H198" s="425">
        <f t="shared" si="54"/>
        <v>30</v>
      </c>
      <c r="I198" s="600">
        <f t="shared" si="55"/>
        <v>15</v>
      </c>
      <c r="J198" s="297"/>
      <c r="K198" s="297"/>
      <c r="L198" s="297">
        <v>15</v>
      </c>
      <c r="M198" s="295">
        <f t="shared" si="56"/>
        <v>15</v>
      </c>
      <c r="N198" s="600"/>
      <c r="O198" s="298"/>
      <c r="P198" s="295"/>
      <c r="Q198" s="600"/>
      <c r="R198" s="298"/>
      <c r="S198" s="601"/>
      <c r="T198" s="299">
        <v>1</v>
      </c>
      <c r="U198" s="298"/>
      <c r="V198" s="295"/>
      <c r="W198" s="600"/>
      <c r="X198" s="601"/>
      <c r="Y198" s="295"/>
      <c r="Z198" s="198"/>
      <c r="AA198" s="198"/>
      <c r="AB198" s="790"/>
      <c r="AC198" s="790"/>
      <c r="AD198" s="790"/>
    </row>
    <row r="199" spans="1:30" ht="16.5" hidden="1" thickBot="1">
      <c r="A199" s="2204" t="s">
        <v>461</v>
      </c>
      <c r="B199" s="93" t="s">
        <v>231</v>
      </c>
      <c r="C199" s="88"/>
      <c r="D199" s="89" t="s">
        <v>237</v>
      </c>
      <c r="E199" s="90"/>
      <c r="F199" s="91"/>
      <c r="G199" s="339">
        <v>3</v>
      </c>
      <c r="H199" s="340">
        <f t="shared" si="54"/>
        <v>90</v>
      </c>
      <c r="I199" s="355">
        <f t="shared" si="55"/>
        <v>45</v>
      </c>
      <c r="J199" s="374">
        <v>30</v>
      </c>
      <c r="K199" s="154"/>
      <c r="L199" s="374">
        <v>15</v>
      </c>
      <c r="M199" s="354">
        <f t="shared" si="56"/>
        <v>45</v>
      </c>
      <c r="N199" s="102"/>
      <c r="O199" s="193"/>
      <c r="P199" s="92"/>
      <c r="Q199" s="103"/>
      <c r="R199" s="193"/>
      <c r="S199" s="92"/>
      <c r="T199" s="103"/>
      <c r="U199" s="193"/>
      <c r="V199" s="92"/>
      <c r="W199" s="103">
        <v>3</v>
      </c>
      <c r="X199" s="209"/>
      <c r="Y199" s="213"/>
      <c r="Z199" s="198"/>
      <c r="AA199" s="198"/>
      <c r="AB199" s="790"/>
      <c r="AC199" s="790"/>
      <c r="AD199" s="790"/>
    </row>
    <row r="200" spans="1:30" ht="32.25" hidden="1" thickBot="1">
      <c r="A200" s="2205"/>
      <c r="B200" s="93" t="s">
        <v>267</v>
      </c>
      <c r="C200" s="88"/>
      <c r="D200" s="96">
        <v>7</v>
      </c>
      <c r="E200" s="90"/>
      <c r="F200" s="91"/>
      <c r="G200" s="94">
        <v>3</v>
      </c>
      <c r="H200" s="156">
        <f t="shared" si="54"/>
        <v>90</v>
      </c>
      <c r="I200" s="159">
        <f t="shared" si="55"/>
        <v>45</v>
      </c>
      <c r="J200" s="154">
        <v>30</v>
      </c>
      <c r="K200" s="154"/>
      <c r="L200" s="154">
        <v>15</v>
      </c>
      <c r="M200" s="155">
        <f t="shared" si="56"/>
        <v>45</v>
      </c>
      <c r="N200" s="102"/>
      <c r="O200" s="193"/>
      <c r="P200" s="92"/>
      <c r="Q200" s="103"/>
      <c r="R200" s="193"/>
      <c r="S200" s="92"/>
      <c r="T200" s="103"/>
      <c r="U200" s="193"/>
      <c r="V200" s="92"/>
      <c r="W200" s="103">
        <v>3</v>
      </c>
      <c r="X200" s="209"/>
      <c r="Y200" s="213"/>
      <c r="Z200" s="198"/>
      <c r="AA200" s="198"/>
      <c r="AB200" s="790"/>
      <c r="AC200" s="790"/>
      <c r="AD200" s="790"/>
    </row>
    <row r="201" spans="1:30" ht="32.25" hidden="1" thickBot="1">
      <c r="A201" s="2206"/>
      <c r="B201" s="93" t="s">
        <v>236</v>
      </c>
      <c r="C201" s="88"/>
      <c r="D201" s="96">
        <v>7</v>
      </c>
      <c r="E201" s="90"/>
      <c r="F201" s="91"/>
      <c r="G201" s="94">
        <v>3</v>
      </c>
      <c r="H201" s="156">
        <f t="shared" si="54"/>
        <v>90</v>
      </c>
      <c r="I201" s="159">
        <f t="shared" si="55"/>
        <v>45</v>
      </c>
      <c r="J201" s="154">
        <v>30</v>
      </c>
      <c r="K201" s="154"/>
      <c r="L201" s="154">
        <v>15</v>
      </c>
      <c r="M201" s="155">
        <f t="shared" si="56"/>
        <v>45</v>
      </c>
      <c r="N201" s="102"/>
      <c r="O201" s="193"/>
      <c r="P201" s="92"/>
      <c r="Q201" s="103"/>
      <c r="R201" s="193"/>
      <c r="S201" s="92"/>
      <c r="T201" s="103"/>
      <c r="U201" s="193"/>
      <c r="V201" s="92"/>
      <c r="W201" s="103">
        <v>3</v>
      </c>
      <c r="X201" s="209"/>
      <c r="Y201" s="213"/>
      <c r="Z201" s="198"/>
      <c r="AA201" s="198"/>
      <c r="AB201" s="790"/>
      <c r="AC201" s="790"/>
      <c r="AD201" s="790"/>
    </row>
    <row r="202" spans="1:30" ht="16.5" hidden="1" thickBot="1">
      <c r="A202" s="2205" t="s">
        <v>462</v>
      </c>
      <c r="B202" s="236" t="s">
        <v>239</v>
      </c>
      <c r="C202" s="491">
        <v>7</v>
      </c>
      <c r="D202" s="492"/>
      <c r="E202" s="493"/>
      <c r="F202" s="494" t="s">
        <v>90</v>
      </c>
      <c r="G202" s="338">
        <v>6</v>
      </c>
      <c r="H202" s="571">
        <f t="shared" si="54"/>
        <v>180</v>
      </c>
      <c r="I202" s="572">
        <f t="shared" si="55"/>
        <v>93</v>
      </c>
      <c r="J202" s="680">
        <v>45</v>
      </c>
      <c r="K202" s="495"/>
      <c r="L202" s="680">
        <v>48</v>
      </c>
      <c r="M202" s="573">
        <f t="shared" si="56"/>
        <v>87</v>
      </c>
      <c r="N202" s="85"/>
      <c r="O202" s="192"/>
      <c r="P202" s="86"/>
      <c r="Q202" s="87"/>
      <c r="R202" s="192"/>
      <c r="S202" s="86"/>
      <c r="T202" s="87"/>
      <c r="U202" s="192"/>
      <c r="V202" s="86"/>
      <c r="W202" s="87">
        <v>5</v>
      </c>
      <c r="X202" s="208">
        <v>2</v>
      </c>
      <c r="Y202" s="232"/>
      <c r="Z202" s="198"/>
      <c r="AA202" s="198"/>
      <c r="AB202" s="790"/>
      <c r="AC202" s="790"/>
      <c r="AD202" s="790"/>
    </row>
    <row r="203" spans="1:30" ht="32.25" hidden="1" thickBot="1">
      <c r="A203" s="2205"/>
      <c r="B203" s="93" t="s">
        <v>463</v>
      </c>
      <c r="C203" s="88"/>
      <c r="D203" s="89"/>
      <c r="E203" s="90"/>
      <c r="F203" s="91"/>
      <c r="G203" s="94">
        <f>G204+G205</f>
        <v>6</v>
      </c>
      <c r="H203" s="156">
        <f>H204+H205</f>
        <v>180</v>
      </c>
      <c r="I203" s="159">
        <f>I204+I205</f>
        <v>93</v>
      </c>
      <c r="J203" s="154">
        <f>J204+J205</f>
        <v>45</v>
      </c>
      <c r="K203" s="154"/>
      <c r="L203" s="154">
        <f>L204+L205</f>
        <v>48</v>
      </c>
      <c r="M203" s="155">
        <f>M204+M205</f>
        <v>87</v>
      </c>
      <c r="N203" s="102"/>
      <c r="O203" s="193"/>
      <c r="P203" s="92"/>
      <c r="Q203" s="103"/>
      <c r="R203" s="193"/>
      <c r="S203" s="92"/>
      <c r="T203" s="103"/>
      <c r="U203" s="193"/>
      <c r="V203" s="92"/>
      <c r="W203" s="103"/>
      <c r="X203" s="209"/>
      <c r="Y203" s="213"/>
      <c r="Z203" s="198"/>
      <c r="AA203" s="198"/>
      <c r="AB203" s="790"/>
      <c r="AC203" s="790"/>
      <c r="AD203" s="790"/>
    </row>
    <row r="204" spans="1:30" ht="32.25" hidden="1" thickBot="1">
      <c r="A204" s="2205"/>
      <c r="B204" s="93" t="s">
        <v>463</v>
      </c>
      <c r="C204" s="88">
        <v>7</v>
      </c>
      <c r="D204" s="89"/>
      <c r="E204" s="90"/>
      <c r="F204" s="91"/>
      <c r="G204" s="94">
        <v>4.5</v>
      </c>
      <c r="H204" s="156">
        <f>G204*30</f>
        <v>135</v>
      </c>
      <c r="I204" s="159">
        <f>J204+K204+L204</f>
        <v>75</v>
      </c>
      <c r="J204" s="154">
        <v>45</v>
      </c>
      <c r="K204" s="154"/>
      <c r="L204" s="154">
        <v>30</v>
      </c>
      <c r="M204" s="155">
        <f>H204-I204</f>
        <v>60</v>
      </c>
      <c r="N204" s="102"/>
      <c r="O204" s="193"/>
      <c r="P204" s="92"/>
      <c r="Q204" s="103"/>
      <c r="R204" s="193"/>
      <c r="S204" s="92"/>
      <c r="T204" s="103"/>
      <c r="U204" s="193"/>
      <c r="V204" s="92"/>
      <c r="W204" s="103">
        <v>5</v>
      </c>
      <c r="X204" s="209"/>
      <c r="Y204" s="213"/>
      <c r="Z204" s="198"/>
      <c r="AA204" s="198"/>
      <c r="AB204" s="790"/>
      <c r="AC204" s="790"/>
      <c r="AD204" s="790"/>
    </row>
    <row r="205" spans="1:30" ht="32.25" hidden="1" thickBot="1">
      <c r="A205" s="2205"/>
      <c r="B205" s="93" t="s">
        <v>464</v>
      </c>
      <c r="C205" s="88"/>
      <c r="D205" s="89"/>
      <c r="E205" s="90"/>
      <c r="F205" s="91" t="s">
        <v>90</v>
      </c>
      <c r="G205" s="94">
        <v>1.5</v>
      </c>
      <c r="H205" s="156">
        <f>G205*30</f>
        <v>45</v>
      </c>
      <c r="I205" s="159">
        <f>J205+K205+L205</f>
        <v>18</v>
      </c>
      <c r="J205" s="154"/>
      <c r="K205" s="154"/>
      <c r="L205" s="154">
        <v>18</v>
      </c>
      <c r="M205" s="155">
        <f>H205-I205</f>
        <v>27</v>
      </c>
      <c r="N205" s="102"/>
      <c r="O205" s="193"/>
      <c r="P205" s="92"/>
      <c r="Q205" s="103"/>
      <c r="R205" s="193"/>
      <c r="S205" s="92"/>
      <c r="T205" s="103"/>
      <c r="U205" s="193"/>
      <c r="V205" s="92"/>
      <c r="W205" s="103"/>
      <c r="X205" s="209">
        <v>2</v>
      </c>
      <c r="Y205" s="213"/>
      <c r="Z205" s="198"/>
      <c r="AA205" s="198"/>
      <c r="AB205" s="790"/>
      <c r="AC205" s="790"/>
      <c r="AD205" s="790"/>
    </row>
    <row r="206" spans="1:30" ht="16.5" hidden="1" thickBot="1">
      <c r="A206" s="2205"/>
      <c r="B206" s="93" t="s">
        <v>465</v>
      </c>
      <c r="C206" s="88"/>
      <c r="D206" s="89"/>
      <c r="E206" s="90"/>
      <c r="F206" s="91"/>
      <c r="G206" s="94">
        <f>G207+G208</f>
        <v>6</v>
      </c>
      <c r="H206" s="156">
        <f>H207+H208</f>
        <v>180</v>
      </c>
      <c r="I206" s="159">
        <f>I207+I208</f>
        <v>93</v>
      </c>
      <c r="J206" s="154">
        <f>J207+J208</f>
        <v>45</v>
      </c>
      <c r="K206" s="154"/>
      <c r="L206" s="154">
        <f>L207+L208</f>
        <v>48</v>
      </c>
      <c r="M206" s="155">
        <f>M207+M208</f>
        <v>87</v>
      </c>
      <c r="N206" s="102"/>
      <c r="O206" s="193"/>
      <c r="P206" s="92"/>
      <c r="Q206" s="103"/>
      <c r="R206" s="193"/>
      <c r="S206" s="92"/>
      <c r="T206" s="103"/>
      <c r="U206" s="193"/>
      <c r="V206" s="92"/>
      <c r="W206" s="103"/>
      <c r="X206" s="209"/>
      <c r="Y206" s="213"/>
      <c r="Z206" s="198"/>
      <c r="AA206" s="198"/>
      <c r="AB206" s="790"/>
      <c r="AC206" s="790"/>
      <c r="AD206" s="790"/>
    </row>
    <row r="207" spans="1:30" ht="16.5" hidden="1" thickBot="1">
      <c r="A207" s="2205"/>
      <c r="B207" s="93" t="s">
        <v>465</v>
      </c>
      <c r="C207" s="88">
        <v>7</v>
      </c>
      <c r="D207" s="89"/>
      <c r="E207" s="90"/>
      <c r="F207" s="91"/>
      <c r="G207" s="94">
        <v>4.5</v>
      </c>
      <c r="H207" s="156">
        <f>G207*30</f>
        <v>135</v>
      </c>
      <c r="I207" s="159">
        <f>J207+K207+L207</f>
        <v>75</v>
      </c>
      <c r="J207" s="154">
        <v>45</v>
      </c>
      <c r="K207" s="154"/>
      <c r="L207" s="154">
        <v>30</v>
      </c>
      <c r="M207" s="155">
        <f>H207-I207</f>
        <v>60</v>
      </c>
      <c r="N207" s="102"/>
      <c r="O207" s="193"/>
      <c r="P207" s="92"/>
      <c r="Q207" s="103"/>
      <c r="R207" s="193"/>
      <c r="S207" s="92"/>
      <c r="T207" s="103"/>
      <c r="U207" s="193"/>
      <c r="V207" s="92"/>
      <c r="W207" s="103">
        <v>5</v>
      </c>
      <c r="X207" s="209"/>
      <c r="Y207" s="213"/>
      <c r="Z207" s="198"/>
      <c r="AA207" s="198"/>
      <c r="AB207" s="790"/>
      <c r="AC207" s="790"/>
      <c r="AD207" s="790"/>
    </row>
    <row r="208" spans="1:30" ht="32.25" hidden="1" thickBot="1">
      <c r="A208" s="2205"/>
      <c r="B208" s="93" t="s">
        <v>466</v>
      </c>
      <c r="C208" s="88"/>
      <c r="D208" s="89"/>
      <c r="E208" s="90"/>
      <c r="F208" s="91" t="s">
        <v>90</v>
      </c>
      <c r="G208" s="94">
        <v>1.5</v>
      </c>
      <c r="H208" s="156">
        <f>G208*30</f>
        <v>45</v>
      </c>
      <c r="I208" s="159">
        <f>J208+K208+L208</f>
        <v>18</v>
      </c>
      <c r="J208" s="154"/>
      <c r="K208" s="154"/>
      <c r="L208" s="154">
        <v>18</v>
      </c>
      <c r="M208" s="155">
        <f>H208-I208</f>
        <v>27</v>
      </c>
      <c r="N208" s="102"/>
      <c r="O208" s="193"/>
      <c r="P208" s="92"/>
      <c r="Q208" s="103"/>
      <c r="R208" s="193"/>
      <c r="S208" s="92"/>
      <c r="T208" s="103"/>
      <c r="U208" s="193"/>
      <c r="V208" s="92"/>
      <c r="W208" s="103"/>
      <c r="X208" s="209">
        <v>2</v>
      </c>
      <c r="Y208" s="213"/>
      <c r="Z208" s="198"/>
      <c r="AA208" s="198"/>
      <c r="AB208" s="790"/>
      <c r="AC208" s="790"/>
      <c r="AD208" s="790"/>
    </row>
    <row r="209" spans="1:30" ht="32.25" hidden="1" thickBot="1">
      <c r="A209" s="2204" t="s">
        <v>506</v>
      </c>
      <c r="B209" s="93" t="s">
        <v>275</v>
      </c>
      <c r="C209" s="88" t="s">
        <v>84</v>
      </c>
      <c r="D209" s="96">
        <v>7</v>
      </c>
      <c r="E209" s="90"/>
      <c r="F209" s="91"/>
      <c r="G209" s="339">
        <v>10</v>
      </c>
      <c r="H209" s="340">
        <f>G209*30</f>
        <v>300</v>
      </c>
      <c r="I209" s="355">
        <f>J209+K209+L209</f>
        <v>132</v>
      </c>
      <c r="J209" s="374">
        <v>49</v>
      </c>
      <c r="K209" s="374">
        <v>83</v>
      </c>
      <c r="L209" s="154"/>
      <c r="M209" s="354">
        <f>H209-I209</f>
        <v>168</v>
      </c>
      <c r="N209" s="102"/>
      <c r="O209" s="193"/>
      <c r="P209" s="92"/>
      <c r="Q209" s="103"/>
      <c r="R209" s="193"/>
      <c r="S209" s="92"/>
      <c r="T209" s="103"/>
      <c r="U209" s="193"/>
      <c r="V209" s="92"/>
      <c r="W209" s="103">
        <v>2</v>
      </c>
      <c r="X209" s="209">
        <v>6</v>
      </c>
      <c r="Y209" s="533">
        <v>6</v>
      </c>
      <c r="Z209" s="198"/>
      <c r="AA209" s="198"/>
      <c r="AB209" s="790"/>
      <c r="AC209" s="790"/>
      <c r="AD209" s="790"/>
    </row>
    <row r="210" spans="1:30" ht="32.25" hidden="1" thickBot="1">
      <c r="A210" s="2205"/>
      <c r="B210" s="93" t="s">
        <v>467</v>
      </c>
      <c r="C210" s="88"/>
      <c r="D210" s="89"/>
      <c r="E210" s="90"/>
      <c r="F210" s="91"/>
      <c r="G210" s="94">
        <f>G211+G212+G213</f>
        <v>10</v>
      </c>
      <c r="H210" s="156">
        <f>H211+H212+H213</f>
        <v>300</v>
      </c>
      <c r="I210" s="159">
        <f>I211+I212+I213</f>
        <v>132</v>
      </c>
      <c r="J210" s="154">
        <f>J211+J212+J213</f>
        <v>49</v>
      </c>
      <c r="K210" s="154">
        <f>K211+K212+K213</f>
        <v>83</v>
      </c>
      <c r="L210" s="154"/>
      <c r="M210" s="155">
        <f>M211+M212+M213</f>
        <v>168</v>
      </c>
      <c r="N210" s="102"/>
      <c r="O210" s="193"/>
      <c r="P210" s="92"/>
      <c r="Q210" s="103"/>
      <c r="R210" s="193"/>
      <c r="S210" s="92"/>
      <c r="T210" s="103"/>
      <c r="U210" s="193"/>
      <c r="V210" s="92"/>
      <c r="W210" s="103"/>
      <c r="X210" s="209"/>
      <c r="Y210" s="213"/>
      <c r="Z210" s="198"/>
      <c r="AA210" s="198"/>
      <c r="AB210" s="790"/>
      <c r="AC210" s="790"/>
      <c r="AD210" s="790"/>
    </row>
    <row r="211" spans="1:30" ht="32.25" hidden="1" thickBot="1">
      <c r="A211" s="2205"/>
      <c r="B211" s="93" t="s">
        <v>467</v>
      </c>
      <c r="C211" s="88"/>
      <c r="D211" s="96">
        <v>7</v>
      </c>
      <c r="E211" s="90"/>
      <c r="F211" s="91"/>
      <c r="G211" s="94">
        <v>3</v>
      </c>
      <c r="H211" s="156">
        <f>G211*30</f>
        <v>90</v>
      </c>
      <c r="I211" s="159">
        <f>J211+K211+L211</f>
        <v>30</v>
      </c>
      <c r="J211" s="154">
        <v>15</v>
      </c>
      <c r="K211" s="154">
        <v>15</v>
      </c>
      <c r="L211" s="154"/>
      <c r="M211" s="155">
        <f>H211-I211</f>
        <v>60</v>
      </c>
      <c r="N211" s="102"/>
      <c r="O211" s="193"/>
      <c r="P211" s="92"/>
      <c r="Q211" s="103"/>
      <c r="R211" s="193"/>
      <c r="S211" s="92"/>
      <c r="T211" s="103"/>
      <c r="U211" s="193"/>
      <c r="V211" s="92"/>
      <c r="W211" s="103">
        <v>2</v>
      </c>
      <c r="X211" s="209"/>
      <c r="Y211" s="213"/>
      <c r="Z211" s="198"/>
      <c r="AA211" s="198"/>
      <c r="AB211" s="790"/>
      <c r="AC211" s="790"/>
      <c r="AD211" s="790"/>
    </row>
    <row r="212" spans="1:30" ht="32.25" hidden="1" thickBot="1">
      <c r="A212" s="2205"/>
      <c r="B212" s="93" t="s">
        <v>467</v>
      </c>
      <c r="C212" s="88"/>
      <c r="D212" s="89"/>
      <c r="E212" s="90"/>
      <c r="F212" s="91"/>
      <c r="G212" s="94">
        <v>4</v>
      </c>
      <c r="H212" s="156">
        <f>G212*30</f>
        <v>120</v>
      </c>
      <c r="I212" s="159">
        <f>J212+K212+L212</f>
        <v>54</v>
      </c>
      <c r="J212" s="154">
        <v>18</v>
      </c>
      <c r="K212" s="154">
        <v>36</v>
      </c>
      <c r="L212" s="154"/>
      <c r="M212" s="155">
        <f>H212-I212</f>
        <v>66</v>
      </c>
      <c r="N212" s="102"/>
      <c r="O212" s="193"/>
      <c r="P212" s="92"/>
      <c r="Q212" s="103"/>
      <c r="R212" s="193"/>
      <c r="S212" s="92"/>
      <c r="T212" s="103"/>
      <c r="U212" s="193"/>
      <c r="V212" s="92"/>
      <c r="W212" s="103"/>
      <c r="X212" s="209">
        <v>6</v>
      </c>
      <c r="Y212" s="213"/>
      <c r="Z212" s="198"/>
      <c r="AA212" s="198"/>
      <c r="AB212" s="790"/>
      <c r="AC212" s="790"/>
      <c r="AD212" s="790"/>
    </row>
    <row r="213" spans="1:30" ht="32.25" hidden="1" thickBot="1">
      <c r="A213" s="2205"/>
      <c r="B213" s="93" t="s">
        <v>467</v>
      </c>
      <c r="C213" s="88" t="s">
        <v>84</v>
      </c>
      <c r="D213" s="89"/>
      <c r="E213" s="90"/>
      <c r="F213" s="91"/>
      <c r="G213" s="94">
        <v>3</v>
      </c>
      <c r="H213" s="156">
        <f>G213*30</f>
        <v>90</v>
      </c>
      <c r="I213" s="159">
        <f>J213+K213+L213</f>
        <v>48</v>
      </c>
      <c r="J213" s="154">
        <v>16</v>
      </c>
      <c r="K213" s="154">
        <v>32</v>
      </c>
      <c r="L213" s="154"/>
      <c r="M213" s="155">
        <f>H213-I213</f>
        <v>42</v>
      </c>
      <c r="N213" s="102"/>
      <c r="O213" s="193"/>
      <c r="P213" s="92"/>
      <c r="Q213" s="103"/>
      <c r="R213" s="193"/>
      <c r="S213" s="92"/>
      <c r="T213" s="103"/>
      <c r="U213" s="193"/>
      <c r="V213" s="92"/>
      <c r="W213" s="103"/>
      <c r="X213" s="209"/>
      <c r="Y213" s="533">
        <v>6</v>
      </c>
      <c r="Z213" s="198"/>
      <c r="AA213" s="198"/>
      <c r="AB213" s="790"/>
      <c r="AC213" s="790"/>
      <c r="AD213" s="790"/>
    </row>
    <row r="214" spans="1:30" ht="32.25" hidden="1" thickBot="1">
      <c r="A214" s="2205"/>
      <c r="B214" s="93" t="s">
        <v>468</v>
      </c>
      <c r="C214" s="88"/>
      <c r="D214" s="89"/>
      <c r="E214" s="90"/>
      <c r="F214" s="91"/>
      <c r="G214" s="94">
        <f>G215+G216+G217</f>
        <v>10</v>
      </c>
      <c r="H214" s="156">
        <f>H215+H216+H217</f>
        <v>300</v>
      </c>
      <c r="I214" s="159">
        <f>I215+I216+I217</f>
        <v>132</v>
      </c>
      <c r="J214" s="154">
        <f>J215+J216+J217</f>
        <v>49</v>
      </c>
      <c r="K214" s="154">
        <f>K215+K216+K217</f>
        <v>83</v>
      </c>
      <c r="L214" s="154"/>
      <c r="M214" s="155">
        <f>M215+M216+M217</f>
        <v>168</v>
      </c>
      <c r="N214" s="102"/>
      <c r="O214" s="193"/>
      <c r="P214" s="92"/>
      <c r="Q214" s="103"/>
      <c r="R214" s="193"/>
      <c r="S214" s="92"/>
      <c r="T214" s="103"/>
      <c r="U214" s="193"/>
      <c r="V214" s="92"/>
      <c r="W214" s="103"/>
      <c r="X214" s="209"/>
      <c r="Y214" s="213"/>
      <c r="Z214" s="198"/>
      <c r="AA214" s="198"/>
      <c r="AB214" s="790"/>
      <c r="AC214" s="790"/>
      <c r="AD214" s="790"/>
    </row>
    <row r="215" spans="1:30" ht="32.25" hidden="1" thickBot="1">
      <c r="A215" s="2205"/>
      <c r="B215" s="93" t="s">
        <v>468</v>
      </c>
      <c r="C215" s="88"/>
      <c r="D215" s="96">
        <v>7</v>
      </c>
      <c r="E215" s="90"/>
      <c r="F215" s="91"/>
      <c r="G215" s="94">
        <v>3</v>
      </c>
      <c r="H215" s="156">
        <f>G215*30</f>
        <v>90</v>
      </c>
      <c r="I215" s="159">
        <f>J215+K215+L215</f>
        <v>30</v>
      </c>
      <c r="J215" s="154">
        <v>15</v>
      </c>
      <c r="K215" s="154">
        <v>15</v>
      </c>
      <c r="L215" s="154"/>
      <c r="M215" s="155">
        <f>H215-I215</f>
        <v>60</v>
      </c>
      <c r="N215" s="102"/>
      <c r="O215" s="193"/>
      <c r="P215" s="92"/>
      <c r="Q215" s="103"/>
      <c r="R215" s="193"/>
      <c r="S215" s="92"/>
      <c r="T215" s="103"/>
      <c r="U215" s="193"/>
      <c r="V215" s="92"/>
      <c r="W215" s="103">
        <v>2</v>
      </c>
      <c r="X215" s="209"/>
      <c r="Y215" s="213"/>
      <c r="Z215" s="198"/>
      <c r="AA215" s="198"/>
      <c r="AB215" s="790"/>
      <c r="AC215" s="790"/>
      <c r="AD215" s="790"/>
    </row>
    <row r="216" spans="1:30" ht="32.25" hidden="1" thickBot="1">
      <c r="A216" s="2205"/>
      <c r="B216" s="93" t="s">
        <v>468</v>
      </c>
      <c r="C216" s="88"/>
      <c r="D216" s="89"/>
      <c r="E216" s="90"/>
      <c r="F216" s="91"/>
      <c r="G216" s="94">
        <v>4</v>
      </c>
      <c r="H216" s="156">
        <f>G216*30</f>
        <v>120</v>
      </c>
      <c r="I216" s="159">
        <f>J216+K216+L216</f>
        <v>54</v>
      </c>
      <c r="J216" s="154">
        <v>18</v>
      </c>
      <c r="K216" s="154">
        <v>36</v>
      </c>
      <c r="L216" s="154"/>
      <c r="M216" s="155">
        <f>H216-I216</f>
        <v>66</v>
      </c>
      <c r="N216" s="102"/>
      <c r="O216" s="193"/>
      <c r="P216" s="92"/>
      <c r="Q216" s="103"/>
      <c r="R216" s="193"/>
      <c r="S216" s="92"/>
      <c r="T216" s="103"/>
      <c r="U216" s="193"/>
      <c r="V216" s="92"/>
      <c r="W216" s="103"/>
      <c r="X216" s="209">
        <v>6</v>
      </c>
      <c r="Y216" s="213"/>
      <c r="Z216" s="198"/>
      <c r="AA216" s="198"/>
      <c r="AB216" s="790"/>
      <c r="AC216" s="790"/>
      <c r="AD216" s="790"/>
    </row>
    <row r="217" spans="1:30" ht="32.25" hidden="1" thickBot="1">
      <c r="A217" s="2205"/>
      <c r="B217" s="454" t="s">
        <v>468</v>
      </c>
      <c r="C217" s="455" t="s">
        <v>84</v>
      </c>
      <c r="D217" s="456"/>
      <c r="E217" s="457"/>
      <c r="F217" s="458"/>
      <c r="G217" s="459">
        <v>3</v>
      </c>
      <c r="H217" s="460">
        <f>G217*30</f>
        <v>90</v>
      </c>
      <c r="I217" s="461">
        <f>J217+K217+L217</f>
        <v>48</v>
      </c>
      <c r="J217" s="462">
        <v>16</v>
      </c>
      <c r="K217" s="462">
        <v>32</v>
      </c>
      <c r="L217" s="462"/>
      <c r="M217" s="463">
        <f>H217-I217</f>
        <v>42</v>
      </c>
      <c r="N217" s="464"/>
      <c r="O217" s="465"/>
      <c r="P217" s="466"/>
      <c r="Q217" s="467"/>
      <c r="R217" s="465"/>
      <c r="S217" s="466"/>
      <c r="T217" s="467"/>
      <c r="U217" s="465"/>
      <c r="V217" s="466"/>
      <c r="W217" s="467"/>
      <c r="X217" s="468"/>
      <c r="Y217" s="532">
        <v>6</v>
      </c>
      <c r="Z217" s="198"/>
      <c r="AA217" s="198"/>
      <c r="AB217" s="790"/>
      <c r="AC217" s="790"/>
      <c r="AD217" s="790"/>
    </row>
    <row r="218" spans="1:30" ht="16.5" hidden="1" thickBot="1">
      <c r="A218" s="2201" t="s">
        <v>475</v>
      </c>
      <c r="B218" s="2202"/>
      <c r="C218" s="2202"/>
      <c r="D218" s="2202"/>
      <c r="E218" s="2202"/>
      <c r="F218" s="2203"/>
      <c r="G218" s="105">
        <f>G169+G170+G173+G176+G180+G181+G184+G185+G188+G192+G196+G199+G202+G209</f>
        <v>71.5</v>
      </c>
      <c r="H218" s="106">
        <f aca="true" t="shared" si="57" ref="H218:M218">H169+H170+H173+H176+H180+H181+H184+H185+H188+H192+H196+H199+H202+H209</f>
        <v>2145</v>
      </c>
      <c r="I218" s="618">
        <f t="shared" si="57"/>
        <v>972</v>
      </c>
      <c r="J218" s="614">
        <f t="shared" si="57"/>
        <v>524</v>
      </c>
      <c r="K218" s="614">
        <f t="shared" si="57"/>
        <v>219</v>
      </c>
      <c r="L218" s="614">
        <f t="shared" si="57"/>
        <v>229</v>
      </c>
      <c r="M218" s="619">
        <f t="shared" si="57"/>
        <v>1083</v>
      </c>
      <c r="N218" s="240"/>
      <c r="O218" s="241"/>
      <c r="P218" s="234"/>
      <c r="Q218" s="616"/>
      <c r="R218" s="241">
        <f>R182</f>
        <v>2</v>
      </c>
      <c r="S218" s="617">
        <f>S183</f>
        <v>2</v>
      </c>
      <c r="T218" s="240">
        <f>T197+T198</f>
        <v>6</v>
      </c>
      <c r="U218" s="241">
        <f>U180+U186+U189</f>
        <v>13</v>
      </c>
      <c r="V218" s="234">
        <f>V174+V177+V187+V190+V191</f>
        <v>21</v>
      </c>
      <c r="W218" s="616">
        <f>W175+W178+W179+W193+W199+W202+W209</f>
        <v>19</v>
      </c>
      <c r="X218" s="241">
        <f>X171+X194+X202+X209</f>
        <v>14</v>
      </c>
      <c r="Y218" s="234">
        <f>Y172+Y184+Y195+Y209</f>
        <v>16</v>
      </c>
      <c r="Z218" s="198"/>
      <c r="AA218" s="198"/>
      <c r="AB218" s="790"/>
      <c r="AC218" s="790"/>
      <c r="AD218" s="790"/>
    </row>
    <row r="219" spans="1:30" ht="16.5" hidden="1" thickBot="1">
      <c r="A219" s="2210" t="s">
        <v>507</v>
      </c>
      <c r="B219" s="2211"/>
      <c r="C219" s="2211"/>
      <c r="D219" s="2211"/>
      <c r="E219" s="2211"/>
      <c r="F219" s="2211"/>
      <c r="G219" s="2211"/>
      <c r="H219" s="2211"/>
      <c r="I219" s="2211"/>
      <c r="J219" s="2211"/>
      <c r="K219" s="2211"/>
      <c r="L219" s="2211"/>
      <c r="M219" s="2211"/>
      <c r="N219" s="2211"/>
      <c r="O219" s="2211"/>
      <c r="P219" s="2211"/>
      <c r="Q219" s="2211"/>
      <c r="R219" s="2211"/>
      <c r="S219" s="2211"/>
      <c r="T219" s="2211"/>
      <c r="U219" s="2211"/>
      <c r="V219" s="2211"/>
      <c r="W219" s="2211"/>
      <c r="X219" s="2211"/>
      <c r="Y219" s="2212"/>
      <c r="Z219" s="198"/>
      <c r="AA219" s="198"/>
      <c r="AB219" s="790"/>
      <c r="AC219" s="790"/>
      <c r="AD219" s="790"/>
    </row>
    <row r="220" spans="1:30" ht="48" hidden="1" thickBot="1">
      <c r="A220" s="620" t="s">
        <v>368</v>
      </c>
      <c r="B220" s="623" t="s">
        <v>355</v>
      </c>
      <c r="C220" s="636"/>
      <c r="D220" s="637"/>
      <c r="E220" s="637"/>
      <c r="F220" s="638"/>
      <c r="G220" s="627">
        <f>G221+G222+G223</f>
        <v>6</v>
      </c>
      <c r="H220" s="629">
        <f>H221+H222+H223</f>
        <v>180</v>
      </c>
      <c r="I220" s="631">
        <f>I221+I222+I223</f>
        <v>81</v>
      </c>
      <c r="J220" s="632">
        <f>J221+J222+J223</f>
        <v>33</v>
      </c>
      <c r="K220" s="632"/>
      <c r="L220" s="632">
        <f>L221+L222+L223</f>
        <v>48</v>
      </c>
      <c r="M220" s="633">
        <f>M221+M222+M223</f>
        <v>99</v>
      </c>
      <c r="N220" s="646"/>
      <c r="O220" s="647"/>
      <c r="P220" s="648"/>
      <c r="Q220" s="649"/>
      <c r="R220" s="650"/>
      <c r="S220" s="651"/>
      <c r="T220" s="646"/>
      <c r="U220" s="647"/>
      <c r="V220" s="648"/>
      <c r="W220" s="649"/>
      <c r="X220" s="650"/>
      <c r="Y220" s="651"/>
      <c r="Z220" s="198"/>
      <c r="AA220" s="198"/>
      <c r="AB220" s="790"/>
      <c r="AC220" s="790"/>
      <c r="AD220" s="790"/>
    </row>
    <row r="221" spans="1:30" ht="48" hidden="1" thickBot="1">
      <c r="A221" s="621" t="s">
        <v>369</v>
      </c>
      <c r="B221" s="598" t="s">
        <v>355</v>
      </c>
      <c r="C221" s="613"/>
      <c r="D221" s="639">
        <v>5</v>
      </c>
      <c r="E221" s="639"/>
      <c r="F221" s="640"/>
      <c r="G221" s="641">
        <v>3</v>
      </c>
      <c r="H221" s="642">
        <f aca="true" t="shared" si="58" ref="H221:H226">G221*30</f>
        <v>90</v>
      </c>
      <c r="I221" s="643">
        <f aca="true" t="shared" si="59" ref="I221:I226">J221+K221+L221</f>
        <v>45</v>
      </c>
      <c r="J221" s="644">
        <v>15</v>
      </c>
      <c r="K221" s="644"/>
      <c r="L221" s="644">
        <v>30</v>
      </c>
      <c r="M221" s="645">
        <f aca="true" t="shared" si="60" ref="M221:M226">H221-I221</f>
        <v>45</v>
      </c>
      <c r="N221" s="652"/>
      <c r="O221" s="653"/>
      <c r="P221" s="654"/>
      <c r="Q221" s="655"/>
      <c r="R221" s="653"/>
      <c r="S221" s="656"/>
      <c r="T221" s="652">
        <v>3</v>
      </c>
      <c r="U221" s="653"/>
      <c r="V221" s="654"/>
      <c r="W221" s="655"/>
      <c r="X221" s="653"/>
      <c r="Y221" s="656"/>
      <c r="Z221" s="198"/>
      <c r="AA221" s="198"/>
      <c r="AB221" s="790"/>
      <c r="AC221" s="790"/>
      <c r="AD221" s="790"/>
    </row>
    <row r="222" spans="1:30" ht="48" hidden="1" thickBot="1">
      <c r="A222" s="621" t="s">
        <v>370</v>
      </c>
      <c r="B222" s="598" t="s">
        <v>355</v>
      </c>
      <c r="C222" s="613"/>
      <c r="D222" s="639"/>
      <c r="E222" s="639"/>
      <c r="F222" s="640"/>
      <c r="G222" s="641">
        <v>1.5</v>
      </c>
      <c r="H222" s="642">
        <f t="shared" si="58"/>
        <v>45</v>
      </c>
      <c r="I222" s="643">
        <f t="shared" si="59"/>
        <v>18</v>
      </c>
      <c r="J222" s="644">
        <v>9</v>
      </c>
      <c r="K222" s="644"/>
      <c r="L222" s="644">
        <v>9</v>
      </c>
      <c r="M222" s="645">
        <f t="shared" si="60"/>
        <v>27</v>
      </c>
      <c r="N222" s="652"/>
      <c r="O222" s="653"/>
      <c r="P222" s="654"/>
      <c r="Q222" s="655"/>
      <c r="R222" s="653"/>
      <c r="S222" s="656"/>
      <c r="T222" s="652"/>
      <c r="U222" s="653">
        <v>2</v>
      </c>
      <c r="V222" s="654"/>
      <c r="W222" s="655"/>
      <c r="X222" s="653"/>
      <c r="Y222" s="656"/>
      <c r="Z222" s="198"/>
      <c r="AA222" s="198"/>
      <c r="AB222" s="790"/>
      <c r="AC222" s="790"/>
      <c r="AD222" s="790"/>
    </row>
    <row r="223" spans="1:30" ht="48" hidden="1" thickBot="1">
      <c r="A223" s="621" t="s">
        <v>476</v>
      </c>
      <c r="B223" s="598" t="s">
        <v>355</v>
      </c>
      <c r="C223" s="613"/>
      <c r="D223" s="639" t="s">
        <v>67</v>
      </c>
      <c r="E223" s="639"/>
      <c r="F223" s="640"/>
      <c r="G223" s="641">
        <v>1.5</v>
      </c>
      <c r="H223" s="642">
        <f t="shared" si="58"/>
        <v>45</v>
      </c>
      <c r="I223" s="643">
        <f t="shared" si="59"/>
        <v>18</v>
      </c>
      <c r="J223" s="644">
        <v>9</v>
      </c>
      <c r="K223" s="644"/>
      <c r="L223" s="644">
        <v>9</v>
      </c>
      <c r="M223" s="645">
        <f t="shared" si="60"/>
        <v>27</v>
      </c>
      <c r="N223" s="652"/>
      <c r="O223" s="653"/>
      <c r="P223" s="654"/>
      <c r="Q223" s="655"/>
      <c r="R223" s="653"/>
      <c r="S223" s="656"/>
      <c r="T223" s="652"/>
      <c r="U223" s="653"/>
      <c r="V223" s="654">
        <v>2</v>
      </c>
      <c r="W223" s="655"/>
      <c r="X223" s="653"/>
      <c r="Y223" s="656"/>
      <c r="Z223" s="198"/>
      <c r="AA223" s="198"/>
      <c r="AB223" s="790"/>
      <c r="AC223" s="790"/>
      <c r="AD223" s="790"/>
    </row>
    <row r="224" spans="1:30" ht="32.25" hidden="1" thickBot="1">
      <c r="A224" s="621"/>
      <c r="B224" s="598" t="s">
        <v>356</v>
      </c>
      <c r="C224" s="613"/>
      <c r="D224" s="639">
        <v>5</v>
      </c>
      <c r="E224" s="639"/>
      <c r="F224" s="640"/>
      <c r="G224" s="641">
        <v>3</v>
      </c>
      <c r="H224" s="642">
        <f t="shared" si="58"/>
        <v>90</v>
      </c>
      <c r="I224" s="643">
        <f t="shared" si="59"/>
        <v>45</v>
      </c>
      <c r="J224" s="644">
        <v>15</v>
      </c>
      <c r="K224" s="644"/>
      <c r="L224" s="644">
        <v>30</v>
      </c>
      <c r="M224" s="645">
        <f t="shared" si="60"/>
        <v>45</v>
      </c>
      <c r="N224" s="652"/>
      <c r="O224" s="653"/>
      <c r="P224" s="654"/>
      <c r="Q224" s="655"/>
      <c r="R224" s="653"/>
      <c r="S224" s="656"/>
      <c r="T224" s="652">
        <v>3</v>
      </c>
      <c r="U224" s="653"/>
      <c r="V224" s="654"/>
      <c r="W224" s="655"/>
      <c r="X224" s="653"/>
      <c r="Y224" s="656"/>
      <c r="Z224" s="198"/>
      <c r="AA224" s="198"/>
      <c r="AB224" s="790"/>
      <c r="AC224" s="790"/>
      <c r="AD224" s="790"/>
    </row>
    <row r="225" spans="1:30" ht="48" hidden="1" thickBot="1">
      <c r="A225" s="621"/>
      <c r="B225" s="598" t="s">
        <v>355</v>
      </c>
      <c r="C225" s="613"/>
      <c r="D225" s="639"/>
      <c r="E225" s="639"/>
      <c r="F225" s="640"/>
      <c r="G225" s="641">
        <v>1.5</v>
      </c>
      <c r="H225" s="642">
        <f t="shared" si="58"/>
        <v>45</v>
      </c>
      <c r="I225" s="643">
        <f t="shared" si="59"/>
        <v>18</v>
      </c>
      <c r="J225" s="644">
        <v>9</v>
      </c>
      <c r="K225" s="644"/>
      <c r="L225" s="644">
        <v>9</v>
      </c>
      <c r="M225" s="645">
        <f t="shared" si="60"/>
        <v>27</v>
      </c>
      <c r="N225" s="652"/>
      <c r="O225" s="653"/>
      <c r="P225" s="654"/>
      <c r="Q225" s="655"/>
      <c r="R225" s="653"/>
      <c r="S225" s="656"/>
      <c r="T225" s="652"/>
      <c r="U225" s="653">
        <v>2</v>
      </c>
      <c r="V225" s="654"/>
      <c r="W225" s="655"/>
      <c r="X225" s="653"/>
      <c r="Y225" s="656"/>
      <c r="Z225" s="198"/>
      <c r="AA225" s="198"/>
      <c r="AB225" s="790"/>
      <c r="AC225" s="790"/>
      <c r="AD225" s="790"/>
    </row>
    <row r="226" spans="1:30" ht="48" hidden="1" thickBot="1">
      <c r="A226" s="621"/>
      <c r="B226" s="598" t="s">
        <v>355</v>
      </c>
      <c r="C226" s="613"/>
      <c r="D226" s="639" t="s">
        <v>67</v>
      </c>
      <c r="E226" s="639"/>
      <c r="F226" s="640"/>
      <c r="G226" s="641">
        <v>1.5</v>
      </c>
      <c r="H226" s="642">
        <f t="shared" si="58"/>
        <v>45</v>
      </c>
      <c r="I226" s="643">
        <f t="shared" si="59"/>
        <v>18</v>
      </c>
      <c r="J226" s="644">
        <v>9</v>
      </c>
      <c r="K226" s="644"/>
      <c r="L226" s="644">
        <v>9</v>
      </c>
      <c r="M226" s="645">
        <f t="shared" si="60"/>
        <v>27</v>
      </c>
      <c r="N226" s="652"/>
      <c r="O226" s="653"/>
      <c r="P226" s="654"/>
      <c r="Q226" s="655"/>
      <c r="R226" s="653"/>
      <c r="S226" s="656"/>
      <c r="T226" s="652"/>
      <c r="U226" s="653"/>
      <c r="V226" s="654">
        <v>2</v>
      </c>
      <c r="W226" s="655"/>
      <c r="X226" s="653"/>
      <c r="Y226" s="656"/>
      <c r="Z226" s="198"/>
      <c r="AA226" s="198"/>
      <c r="AB226" s="790"/>
      <c r="AC226" s="790"/>
      <c r="AD226" s="790"/>
    </row>
    <row r="227" spans="1:30" ht="16.5" hidden="1" thickBot="1">
      <c r="A227" s="621" t="s">
        <v>371</v>
      </c>
      <c r="B227" s="598" t="s">
        <v>357</v>
      </c>
      <c r="C227" s="613"/>
      <c r="D227" s="639"/>
      <c r="E227" s="639"/>
      <c r="F227" s="640"/>
      <c r="G227" s="628">
        <f aca="true" t="shared" si="61" ref="G227:M227">G228+G229+G230</f>
        <v>7</v>
      </c>
      <c r="H227" s="630">
        <f t="shared" si="61"/>
        <v>210</v>
      </c>
      <c r="I227" s="634">
        <f t="shared" si="61"/>
        <v>87</v>
      </c>
      <c r="J227" s="610">
        <f t="shared" si="61"/>
        <v>36</v>
      </c>
      <c r="K227" s="610">
        <f t="shared" si="61"/>
        <v>36</v>
      </c>
      <c r="L227" s="610">
        <f t="shared" si="61"/>
        <v>15</v>
      </c>
      <c r="M227" s="610">
        <f t="shared" si="61"/>
        <v>123</v>
      </c>
      <c r="N227" s="652"/>
      <c r="O227" s="653"/>
      <c r="P227" s="654"/>
      <c r="Q227" s="655"/>
      <c r="R227" s="653"/>
      <c r="S227" s="656"/>
      <c r="T227" s="652"/>
      <c r="U227" s="653"/>
      <c r="V227" s="654"/>
      <c r="W227" s="655"/>
      <c r="X227" s="653"/>
      <c r="Y227" s="656"/>
      <c r="Z227" s="198"/>
      <c r="AA227" s="198"/>
      <c r="AB227" s="790"/>
      <c r="AC227" s="790"/>
      <c r="AD227" s="790"/>
    </row>
    <row r="228" spans="1:30" ht="16.5" hidden="1" thickBot="1">
      <c r="A228" s="621" t="s">
        <v>372</v>
      </c>
      <c r="B228" s="598" t="s">
        <v>357</v>
      </c>
      <c r="C228" s="613"/>
      <c r="D228" s="639"/>
      <c r="E228" s="639"/>
      <c r="F228" s="640"/>
      <c r="G228" s="641">
        <v>3</v>
      </c>
      <c r="H228" s="642">
        <f>G228*30</f>
        <v>90</v>
      </c>
      <c r="I228" s="643">
        <f>J228+K228+L228</f>
        <v>36</v>
      </c>
      <c r="J228" s="644">
        <v>18</v>
      </c>
      <c r="K228" s="644">
        <v>18</v>
      </c>
      <c r="L228" s="644"/>
      <c r="M228" s="645">
        <f>H228-I228</f>
        <v>54</v>
      </c>
      <c r="N228" s="652"/>
      <c r="O228" s="653"/>
      <c r="P228" s="654"/>
      <c r="Q228" s="655"/>
      <c r="R228" s="653"/>
      <c r="S228" s="656"/>
      <c r="T228" s="652"/>
      <c r="U228" s="653">
        <v>4</v>
      </c>
      <c r="V228" s="654"/>
      <c r="W228" s="655"/>
      <c r="X228" s="653"/>
      <c r="Y228" s="656"/>
      <c r="Z228" s="198"/>
      <c r="AA228" s="198"/>
      <c r="AB228" s="790"/>
      <c r="AC228" s="790"/>
      <c r="AD228" s="790"/>
    </row>
    <row r="229" spans="1:30" ht="16.5" hidden="1" thickBot="1">
      <c r="A229" s="621" t="s">
        <v>373</v>
      </c>
      <c r="B229" s="598" t="s">
        <v>357</v>
      </c>
      <c r="C229" s="613" t="s">
        <v>67</v>
      </c>
      <c r="D229" s="639"/>
      <c r="E229" s="639"/>
      <c r="F229" s="640"/>
      <c r="G229" s="641">
        <v>3</v>
      </c>
      <c r="H229" s="642">
        <f aca="true" t="shared" si="62" ref="H229:H234">G229*30</f>
        <v>90</v>
      </c>
      <c r="I229" s="643">
        <f>J229+K229+L229</f>
        <v>36</v>
      </c>
      <c r="J229" s="644">
        <v>18</v>
      </c>
      <c r="K229" s="644">
        <v>18</v>
      </c>
      <c r="L229" s="644"/>
      <c r="M229" s="645">
        <f>H229-I229</f>
        <v>54</v>
      </c>
      <c r="N229" s="652"/>
      <c r="O229" s="653"/>
      <c r="P229" s="654"/>
      <c r="Q229" s="655"/>
      <c r="R229" s="653"/>
      <c r="S229" s="656"/>
      <c r="T229" s="652"/>
      <c r="U229" s="653"/>
      <c r="V229" s="654">
        <v>4</v>
      </c>
      <c r="W229" s="655"/>
      <c r="X229" s="653"/>
      <c r="Y229" s="656"/>
      <c r="Z229" s="198"/>
      <c r="AA229" s="198"/>
      <c r="AB229" s="790"/>
      <c r="AC229" s="790"/>
      <c r="AD229" s="790"/>
    </row>
    <row r="230" spans="1:30" ht="16.5" hidden="1" thickBot="1">
      <c r="A230" s="621" t="s">
        <v>477</v>
      </c>
      <c r="B230" s="598" t="s">
        <v>358</v>
      </c>
      <c r="C230" s="613"/>
      <c r="D230" s="639"/>
      <c r="E230" s="639">
        <v>7</v>
      </c>
      <c r="F230" s="640"/>
      <c r="G230" s="641">
        <v>1</v>
      </c>
      <c r="H230" s="642">
        <f t="shared" si="62"/>
        <v>30</v>
      </c>
      <c r="I230" s="643">
        <f>J230+K230+L230</f>
        <v>15</v>
      </c>
      <c r="J230" s="644"/>
      <c r="K230" s="644"/>
      <c r="L230" s="644">
        <v>15</v>
      </c>
      <c r="M230" s="645">
        <f>H230-I230</f>
        <v>15</v>
      </c>
      <c r="N230" s="652"/>
      <c r="O230" s="653"/>
      <c r="P230" s="654"/>
      <c r="Q230" s="655"/>
      <c r="R230" s="653"/>
      <c r="S230" s="656"/>
      <c r="T230" s="652"/>
      <c r="U230" s="653"/>
      <c r="V230" s="654"/>
      <c r="W230" s="655">
        <v>1</v>
      </c>
      <c r="X230" s="653"/>
      <c r="Y230" s="656"/>
      <c r="Z230" s="198"/>
      <c r="AA230" s="198"/>
      <c r="AB230" s="790"/>
      <c r="AC230" s="790"/>
      <c r="AD230" s="790"/>
    </row>
    <row r="231" spans="1:30" ht="32.25" hidden="1" thickBot="1">
      <c r="A231" s="621" t="s">
        <v>375</v>
      </c>
      <c r="B231" s="598" t="s">
        <v>363</v>
      </c>
      <c r="C231" s="613"/>
      <c r="D231" s="639" t="s">
        <v>90</v>
      </c>
      <c r="E231" s="639"/>
      <c r="F231" s="640"/>
      <c r="G231" s="628">
        <v>2</v>
      </c>
      <c r="H231" s="630">
        <f t="shared" si="62"/>
        <v>60</v>
      </c>
      <c r="I231" s="634">
        <f>J231+K231+L231</f>
        <v>27</v>
      </c>
      <c r="J231" s="610">
        <v>18</v>
      </c>
      <c r="K231" s="610">
        <v>9</v>
      </c>
      <c r="L231" s="610"/>
      <c r="M231" s="635">
        <f>H231-I231</f>
        <v>33</v>
      </c>
      <c r="N231" s="652"/>
      <c r="O231" s="653"/>
      <c r="P231" s="654"/>
      <c r="Q231" s="655"/>
      <c r="R231" s="653"/>
      <c r="S231" s="656"/>
      <c r="T231" s="652"/>
      <c r="U231" s="653"/>
      <c r="V231" s="654"/>
      <c r="W231" s="655"/>
      <c r="X231" s="653">
        <v>3</v>
      </c>
      <c r="Y231" s="656"/>
      <c r="Z231" s="198"/>
      <c r="AA231" s="198"/>
      <c r="AB231" s="790"/>
      <c r="AC231" s="790"/>
      <c r="AD231" s="790"/>
    </row>
    <row r="232" spans="1:30" ht="16.5" hidden="1" thickBot="1">
      <c r="A232" s="608" t="s">
        <v>376</v>
      </c>
      <c r="B232" s="598" t="s">
        <v>362</v>
      </c>
      <c r="C232" s="613"/>
      <c r="D232" s="639"/>
      <c r="E232" s="639"/>
      <c r="F232" s="640"/>
      <c r="G232" s="628">
        <f>G233+G234</f>
        <v>8</v>
      </c>
      <c r="H232" s="630">
        <f>H233+H234</f>
        <v>240</v>
      </c>
      <c r="I232" s="634">
        <f>I233+I234</f>
        <v>85</v>
      </c>
      <c r="J232" s="610">
        <f>J233+J234</f>
        <v>51</v>
      </c>
      <c r="K232" s="610"/>
      <c r="L232" s="610">
        <f>L233+L234</f>
        <v>34</v>
      </c>
      <c r="M232" s="657">
        <f>M233+M234</f>
        <v>155</v>
      </c>
      <c r="N232" s="655"/>
      <c r="O232" s="653"/>
      <c r="P232" s="654"/>
      <c r="Q232" s="655"/>
      <c r="R232" s="653"/>
      <c r="S232" s="656"/>
      <c r="T232" s="652"/>
      <c r="U232" s="653"/>
      <c r="V232" s="654"/>
      <c r="W232" s="655"/>
      <c r="X232" s="653"/>
      <c r="Y232" s="656"/>
      <c r="Z232" s="198"/>
      <c r="AA232" s="198"/>
      <c r="AB232" s="790"/>
      <c r="AC232" s="790"/>
      <c r="AD232" s="790"/>
    </row>
    <row r="233" spans="1:30" ht="16.5" hidden="1" thickBot="1">
      <c r="A233" s="608" t="s">
        <v>478</v>
      </c>
      <c r="B233" s="598" t="s">
        <v>362</v>
      </c>
      <c r="C233" s="613"/>
      <c r="D233" s="639"/>
      <c r="E233" s="639"/>
      <c r="F233" s="640"/>
      <c r="G233" s="641">
        <v>4</v>
      </c>
      <c r="H233" s="642">
        <f t="shared" si="62"/>
        <v>120</v>
      </c>
      <c r="I233" s="643">
        <f>J233+K233+L233</f>
        <v>45</v>
      </c>
      <c r="J233" s="644">
        <v>27</v>
      </c>
      <c r="K233" s="644"/>
      <c r="L233" s="644">
        <v>18</v>
      </c>
      <c r="M233" s="658">
        <f>H233-I233</f>
        <v>75</v>
      </c>
      <c r="N233" s="655"/>
      <c r="O233" s="653"/>
      <c r="P233" s="654"/>
      <c r="Q233" s="655"/>
      <c r="R233" s="653"/>
      <c r="S233" s="656"/>
      <c r="T233" s="652"/>
      <c r="U233" s="653"/>
      <c r="V233" s="654"/>
      <c r="W233" s="655"/>
      <c r="X233" s="653">
        <v>5</v>
      </c>
      <c r="Y233" s="656"/>
      <c r="Z233" s="198"/>
      <c r="AA233" s="198"/>
      <c r="AB233" s="790"/>
      <c r="AC233" s="790"/>
      <c r="AD233" s="790"/>
    </row>
    <row r="234" spans="1:30" ht="16.5" hidden="1" thickBot="1">
      <c r="A234" s="608" t="s">
        <v>479</v>
      </c>
      <c r="B234" s="598" t="s">
        <v>362</v>
      </c>
      <c r="C234" s="613" t="s">
        <v>84</v>
      </c>
      <c r="D234" s="639"/>
      <c r="E234" s="639"/>
      <c r="F234" s="640"/>
      <c r="G234" s="641">
        <v>4</v>
      </c>
      <c r="H234" s="642">
        <f t="shared" si="62"/>
        <v>120</v>
      </c>
      <c r="I234" s="643">
        <f>J234+K234+L234</f>
        <v>40</v>
      </c>
      <c r="J234" s="644">
        <v>24</v>
      </c>
      <c r="K234" s="644"/>
      <c r="L234" s="644">
        <v>16</v>
      </c>
      <c r="M234" s="658">
        <f>H234-I234</f>
        <v>80</v>
      </c>
      <c r="N234" s="655"/>
      <c r="O234" s="653"/>
      <c r="P234" s="654"/>
      <c r="Q234" s="655"/>
      <c r="R234" s="653"/>
      <c r="S234" s="656"/>
      <c r="T234" s="652"/>
      <c r="U234" s="653"/>
      <c r="V234" s="654"/>
      <c r="W234" s="655"/>
      <c r="X234" s="653"/>
      <c r="Y234" s="656">
        <v>5</v>
      </c>
      <c r="Z234" s="198"/>
      <c r="AA234" s="198"/>
      <c r="AB234" s="790"/>
      <c r="AC234" s="790"/>
      <c r="AD234" s="790"/>
    </row>
    <row r="235" spans="1:30" ht="32.25" hidden="1" thickBot="1">
      <c r="A235" s="608" t="s">
        <v>377</v>
      </c>
      <c r="B235" s="598" t="s">
        <v>356</v>
      </c>
      <c r="C235" s="613"/>
      <c r="D235" s="639"/>
      <c r="E235" s="639"/>
      <c r="F235" s="640"/>
      <c r="G235" s="628">
        <f>G236+G237</f>
        <v>3</v>
      </c>
      <c r="H235" s="630">
        <f>H236+H237</f>
        <v>90</v>
      </c>
      <c r="I235" s="634">
        <f>I236+I237</f>
        <v>36</v>
      </c>
      <c r="J235" s="610">
        <f>J236+J237</f>
        <v>18</v>
      </c>
      <c r="K235" s="610"/>
      <c r="L235" s="610">
        <f>L236+L237</f>
        <v>18</v>
      </c>
      <c r="M235" s="657">
        <f>M236+M237</f>
        <v>54</v>
      </c>
      <c r="N235" s="655"/>
      <c r="O235" s="653"/>
      <c r="P235" s="654"/>
      <c r="Q235" s="655"/>
      <c r="R235" s="653"/>
      <c r="S235" s="656"/>
      <c r="T235" s="652"/>
      <c r="U235" s="653"/>
      <c r="V235" s="654"/>
      <c r="W235" s="655"/>
      <c r="X235" s="653"/>
      <c r="Y235" s="656"/>
      <c r="Z235" s="198"/>
      <c r="AA235" s="198"/>
      <c r="AB235" s="790"/>
      <c r="AC235" s="790"/>
      <c r="AD235" s="790"/>
    </row>
    <row r="236" spans="1:30" ht="32.25" hidden="1" thickBot="1">
      <c r="A236" s="608" t="s">
        <v>480</v>
      </c>
      <c r="B236" s="598" t="s">
        <v>356</v>
      </c>
      <c r="C236" s="613"/>
      <c r="D236" s="639"/>
      <c r="E236" s="639"/>
      <c r="F236" s="640"/>
      <c r="G236" s="641">
        <v>1.5</v>
      </c>
      <c r="H236" s="642">
        <f>G236*30</f>
        <v>45</v>
      </c>
      <c r="I236" s="643">
        <f>J236+K236+L236</f>
        <v>18</v>
      </c>
      <c r="J236" s="644">
        <v>9</v>
      </c>
      <c r="K236" s="644"/>
      <c r="L236" s="644">
        <v>9</v>
      </c>
      <c r="M236" s="658">
        <f>H236-I236</f>
        <v>27</v>
      </c>
      <c r="N236" s="655"/>
      <c r="O236" s="653"/>
      <c r="P236" s="654"/>
      <c r="Q236" s="655"/>
      <c r="R236" s="653">
        <v>2</v>
      </c>
      <c r="S236" s="656"/>
      <c r="T236" s="652"/>
      <c r="U236" s="653"/>
      <c r="V236" s="654"/>
      <c r="W236" s="655"/>
      <c r="X236" s="653"/>
      <c r="Y236" s="656"/>
      <c r="Z236" s="198"/>
      <c r="AA236" s="198"/>
      <c r="AB236" s="790"/>
      <c r="AC236" s="790"/>
      <c r="AD236" s="790"/>
    </row>
    <row r="237" spans="1:30" ht="32.25" hidden="1" thickBot="1">
      <c r="A237" s="608" t="s">
        <v>481</v>
      </c>
      <c r="B237" s="598" t="s">
        <v>356</v>
      </c>
      <c r="C237" s="613"/>
      <c r="D237" s="639" t="s">
        <v>65</v>
      </c>
      <c r="E237" s="639"/>
      <c r="F237" s="640"/>
      <c r="G237" s="641">
        <v>1.5</v>
      </c>
      <c r="H237" s="642">
        <f>G237*30</f>
        <v>45</v>
      </c>
      <c r="I237" s="643">
        <f>J237+K237+L237</f>
        <v>18</v>
      </c>
      <c r="J237" s="644">
        <v>9</v>
      </c>
      <c r="K237" s="644"/>
      <c r="L237" s="644">
        <v>9</v>
      </c>
      <c r="M237" s="658">
        <f>H237-I237</f>
        <v>27</v>
      </c>
      <c r="N237" s="655"/>
      <c r="O237" s="653"/>
      <c r="P237" s="654"/>
      <c r="Q237" s="655"/>
      <c r="R237" s="653"/>
      <c r="S237" s="656">
        <v>2</v>
      </c>
      <c r="T237" s="652"/>
      <c r="U237" s="653"/>
      <c r="V237" s="654"/>
      <c r="W237" s="655"/>
      <c r="X237" s="653"/>
      <c r="Y237" s="656"/>
      <c r="Z237" s="198"/>
      <c r="AA237" s="198"/>
      <c r="AB237" s="790"/>
      <c r="AC237" s="790"/>
      <c r="AD237" s="790"/>
    </row>
    <row r="238" spans="1:30" ht="32.25" hidden="1" thickBot="1">
      <c r="A238" s="608" t="s">
        <v>374</v>
      </c>
      <c r="B238" s="598" t="s">
        <v>359</v>
      </c>
      <c r="C238" s="613"/>
      <c r="D238" s="639"/>
      <c r="E238" s="639"/>
      <c r="F238" s="640"/>
      <c r="G238" s="628">
        <f aca="true" t="shared" si="63" ref="G238:M238">G239+G240+G241+G242+G243</f>
        <v>10</v>
      </c>
      <c r="H238" s="630">
        <f t="shared" si="63"/>
        <v>300</v>
      </c>
      <c r="I238" s="634">
        <f t="shared" si="63"/>
        <v>113</v>
      </c>
      <c r="J238" s="610">
        <f t="shared" si="63"/>
        <v>48</v>
      </c>
      <c r="K238" s="610">
        <f t="shared" si="63"/>
        <v>14</v>
      </c>
      <c r="L238" s="610">
        <f t="shared" si="63"/>
        <v>51</v>
      </c>
      <c r="M238" s="657">
        <f t="shared" si="63"/>
        <v>187</v>
      </c>
      <c r="N238" s="659"/>
      <c r="O238" s="653"/>
      <c r="P238" s="654"/>
      <c r="Q238" s="655"/>
      <c r="R238" s="653"/>
      <c r="S238" s="656"/>
      <c r="T238" s="652"/>
      <c r="U238" s="653"/>
      <c r="V238" s="654"/>
      <c r="W238" s="655"/>
      <c r="X238" s="653"/>
      <c r="Y238" s="656"/>
      <c r="Z238" s="198"/>
      <c r="AA238" s="198"/>
      <c r="AB238" s="790"/>
      <c r="AC238" s="790"/>
      <c r="AD238" s="790"/>
    </row>
    <row r="239" spans="1:30" ht="32.25" hidden="1" thickBot="1">
      <c r="A239" s="608" t="s">
        <v>378</v>
      </c>
      <c r="B239" s="598" t="s">
        <v>359</v>
      </c>
      <c r="C239" s="613"/>
      <c r="D239" s="639"/>
      <c r="E239" s="639"/>
      <c r="F239" s="640"/>
      <c r="G239" s="641">
        <v>1.5</v>
      </c>
      <c r="H239" s="642">
        <f aca="true" t="shared" si="64" ref="H239:H244">G239*30</f>
        <v>45</v>
      </c>
      <c r="I239" s="643">
        <f aca="true" t="shared" si="65" ref="I239:I244">J239+K239+L239</f>
        <v>18</v>
      </c>
      <c r="J239" s="644">
        <v>9</v>
      </c>
      <c r="K239" s="644"/>
      <c r="L239" s="644">
        <v>9</v>
      </c>
      <c r="M239" s="645">
        <f aca="true" t="shared" si="66" ref="M239:M244">H239-I239</f>
        <v>27</v>
      </c>
      <c r="N239" s="652"/>
      <c r="O239" s="653"/>
      <c r="P239" s="654"/>
      <c r="Q239" s="655"/>
      <c r="R239" s="653"/>
      <c r="S239" s="656"/>
      <c r="T239" s="652"/>
      <c r="U239" s="653">
        <v>2</v>
      </c>
      <c r="V239" s="654"/>
      <c r="W239" s="655"/>
      <c r="X239" s="653"/>
      <c r="Y239" s="656"/>
      <c r="Z239" s="198"/>
      <c r="AA239" s="198"/>
      <c r="AB239" s="790"/>
      <c r="AC239" s="790"/>
      <c r="AD239" s="790"/>
    </row>
    <row r="240" spans="1:30" ht="32.25" hidden="1" thickBot="1">
      <c r="A240" s="608" t="s">
        <v>379</v>
      </c>
      <c r="B240" s="598" t="s">
        <v>359</v>
      </c>
      <c r="C240" s="613"/>
      <c r="D240" s="639" t="s">
        <v>67</v>
      </c>
      <c r="E240" s="639"/>
      <c r="F240" s="640"/>
      <c r="G240" s="641">
        <v>1.5</v>
      </c>
      <c r="H240" s="642">
        <f t="shared" si="64"/>
        <v>45</v>
      </c>
      <c r="I240" s="643">
        <f t="shared" si="65"/>
        <v>18</v>
      </c>
      <c r="J240" s="644">
        <v>9</v>
      </c>
      <c r="K240" s="644"/>
      <c r="L240" s="644">
        <v>9</v>
      </c>
      <c r="M240" s="645">
        <f t="shared" si="66"/>
        <v>27</v>
      </c>
      <c r="N240" s="652"/>
      <c r="O240" s="653"/>
      <c r="P240" s="654"/>
      <c r="Q240" s="655"/>
      <c r="R240" s="653"/>
      <c r="S240" s="656"/>
      <c r="T240" s="652"/>
      <c r="U240" s="653"/>
      <c r="V240" s="654">
        <v>2</v>
      </c>
      <c r="W240" s="655"/>
      <c r="X240" s="653"/>
      <c r="Y240" s="656"/>
      <c r="Z240" s="198"/>
      <c r="AA240" s="198"/>
      <c r="AB240" s="790"/>
      <c r="AC240" s="790"/>
      <c r="AD240" s="790"/>
    </row>
    <row r="241" spans="1:30" ht="32.25" hidden="1" thickBot="1">
      <c r="A241" s="608" t="s">
        <v>380</v>
      </c>
      <c r="B241" s="598" t="s">
        <v>359</v>
      </c>
      <c r="C241" s="613">
        <v>7</v>
      </c>
      <c r="D241" s="639"/>
      <c r="E241" s="639"/>
      <c r="F241" s="640"/>
      <c r="G241" s="641">
        <v>6</v>
      </c>
      <c r="H241" s="642">
        <f t="shared" si="64"/>
        <v>180</v>
      </c>
      <c r="I241" s="643">
        <f t="shared" si="65"/>
        <v>60</v>
      </c>
      <c r="J241" s="644">
        <v>30</v>
      </c>
      <c r="K241" s="644">
        <v>14</v>
      </c>
      <c r="L241" s="644">
        <v>16</v>
      </c>
      <c r="M241" s="645">
        <f t="shared" si="66"/>
        <v>120</v>
      </c>
      <c r="N241" s="652"/>
      <c r="O241" s="653"/>
      <c r="P241" s="654"/>
      <c r="Q241" s="655"/>
      <c r="R241" s="653"/>
      <c r="S241" s="656"/>
      <c r="T241" s="652"/>
      <c r="U241" s="653"/>
      <c r="V241" s="654"/>
      <c r="W241" s="655">
        <v>4</v>
      </c>
      <c r="X241" s="653"/>
      <c r="Y241" s="656"/>
      <c r="Z241" s="198"/>
      <c r="AA241" s="198"/>
      <c r="AB241" s="790"/>
      <c r="AC241" s="790"/>
      <c r="AD241" s="790"/>
    </row>
    <row r="242" spans="1:30" ht="32.25" hidden="1" thickBot="1">
      <c r="A242" s="608" t="s">
        <v>482</v>
      </c>
      <c r="B242" s="598" t="s">
        <v>360</v>
      </c>
      <c r="C242" s="613"/>
      <c r="D242" s="639"/>
      <c r="E242" s="639"/>
      <c r="F242" s="640"/>
      <c r="G242" s="641">
        <v>0.5</v>
      </c>
      <c r="H242" s="642">
        <f t="shared" si="64"/>
        <v>15</v>
      </c>
      <c r="I242" s="643">
        <f t="shared" si="65"/>
        <v>9</v>
      </c>
      <c r="J242" s="644"/>
      <c r="K242" s="644"/>
      <c r="L242" s="644">
        <v>9</v>
      </c>
      <c r="M242" s="645">
        <f t="shared" si="66"/>
        <v>6</v>
      </c>
      <c r="N242" s="652"/>
      <c r="O242" s="653"/>
      <c r="P242" s="654"/>
      <c r="Q242" s="655"/>
      <c r="R242" s="653"/>
      <c r="S242" s="656"/>
      <c r="T242" s="652"/>
      <c r="U242" s="653"/>
      <c r="V242" s="654"/>
      <c r="W242" s="655"/>
      <c r="X242" s="653">
        <v>1</v>
      </c>
      <c r="Y242" s="656"/>
      <c r="Z242" s="198"/>
      <c r="AA242" s="198"/>
      <c r="AB242" s="790"/>
      <c r="AC242" s="790"/>
      <c r="AD242" s="790"/>
    </row>
    <row r="243" spans="1:30" ht="32.25" hidden="1" thickBot="1">
      <c r="A243" s="608" t="s">
        <v>484</v>
      </c>
      <c r="B243" s="598" t="s">
        <v>360</v>
      </c>
      <c r="C243" s="613"/>
      <c r="D243" s="639"/>
      <c r="E243" s="639"/>
      <c r="F243" s="640" t="s">
        <v>84</v>
      </c>
      <c r="G243" s="641">
        <v>0.5</v>
      </c>
      <c r="H243" s="642">
        <f t="shared" si="64"/>
        <v>15</v>
      </c>
      <c r="I243" s="643">
        <f t="shared" si="65"/>
        <v>8</v>
      </c>
      <c r="J243" s="644"/>
      <c r="K243" s="644"/>
      <c r="L243" s="644">
        <v>8</v>
      </c>
      <c r="M243" s="645">
        <f t="shared" si="66"/>
        <v>7</v>
      </c>
      <c r="N243" s="652"/>
      <c r="O243" s="653"/>
      <c r="P243" s="654"/>
      <c r="Q243" s="655"/>
      <c r="R243" s="653"/>
      <c r="S243" s="656"/>
      <c r="T243" s="652"/>
      <c r="U243" s="653"/>
      <c r="V243" s="654"/>
      <c r="W243" s="655"/>
      <c r="X243" s="653"/>
      <c r="Y243" s="656">
        <v>1</v>
      </c>
      <c r="Z243" s="198"/>
      <c r="AA243" s="198"/>
      <c r="AB243" s="790"/>
      <c r="AC243" s="790"/>
      <c r="AD243" s="790"/>
    </row>
    <row r="244" spans="1:30" ht="16.5" hidden="1" thickBot="1">
      <c r="A244" s="608" t="s">
        <v>381</v>
      </c>
      <c r="B244" s="598" t="s">
        <v>361</v>
      </c>
      <c r="C244" s="613">
        <v>7</v>
      </c>
      <c r="D244" s="639"/>
      <c r="E244" s="639"/>
      <c r="F244" s="640"/>
      <c r="G244" s="628">
        <v>4.5</v>
      </c>
      <c r="H244" s="630">
        <f t="shared" si="64"/>
        <v>135</v>
      </c>
      <c r="I244" s="634">
        <f t="shared" si="65"/>
        <v>75</v>
      </c>
      <c r="J244" s="610">
        <v>30</v>
      </c>
      <c r="K244" s="610">
        <v>15</v>
      </c>
      <c r="L244" s="610">
        <v>30</v>
      </c>
      <c r="M244" s="635">
        <f t="shared" si="66"/>
        <v>60</v>
      </c>
      <c r="N244" s="652"/>
      <c r="O244" s="653"/>
      <c r="P244" s="654"/>
      <c r="Q244" s="655"/>
      <c r="R244" s="653"/>
      <c r="S244" s="656"/>
      <c r="T244" s="652"/>
      <c r="U244" s="653"/>
      <c r="V244" s="654"/>
      <c r="W244" s="655">
        <v>5</v>
      </c>
      <c r="X244" s="653"/>
      <c r="Y244" s="656"/>
      <c r="Z244" s="198"/>
      <c r="AA244" s="198"/>
      <c r="AB244" s="790"/>
      <c r="AC244" s="790"/>
      <c r="AD244" s="790"/>
    </row>
    <row r="245" spans="1:30" ht="48" hidden="1" thickBot="1">
      <c r="A245" s="608" t="s">
        <v>382</v>
      </c>
      <c r="B245" s="598" t="s">
        <v>391</v>
      </c>
      <c r="C245" s="613"/>
      <c r="D245" s="639"/>
      <c r="E245" s="639"/>
      <c r="F245" s="640"/>
      <c r="G245" s="628">
        <f aca="true" t="shared" si="67" ref="G245:M245">G246+G247+G248</f>
        <v>6</v>
      </c>
      <c r="H245" s="630">
        <f t="shared" si="67"/>
        <v>180</v>
      </c>
      <c r="I245" s="634">
        <f t="shared" si="67"/>
        <v>66</v>
      </c>
      <c r="J245" s="610">
        <f t="shared" si="67"/>
        <v>34</v>
      </c>
      <c r="K245" s="610">
        <f t="shared" si="67"/>
        <v>18</v>
      </c>
      <c r="L245" s="610">
        <f t="shared" si="67"/>
        <v>14</v>
      </c>
      <c r="M245" s="110">
        <f t="shared" si="67"/>
        <v>114</v>
      </c>
      <c r="N245" s="652"/>
      <c r="O245" s="653"/>
      <c r="P245" s="654"/>
      <c r="Q245" s="655"/>
      <c r="R245" s="653"/>
      <c r="S245" s="656"/>
      <c r="T245" s="652"/>
      <c r="U245" s="653"/>
      <c r="V245" s="654"/>
      <c r="W245" s="655"/>
      <c r="X245" s="653"/>
      <c r="Y245" s="656"/>
      <c r="Z245" s="198"/>
      <c r="AA245" s="198"/>
      <c r="AB245" s="790"/>
      <c r="AC245" s="790"/>
      <c r="AD245" s="790"/>
    </row>
    <row r="246" spans="1:30" ht="48" hidden="1" thickBot="1">
      <c r="A246" s="608" t="s">
        <v>389</v>
      </c>
      <c r="B246" s="598" t="s">
        <v>391</v>
      </c>
      <c r="C246" s="613"/>
      <c r="D246" s="639"/>
      <c r="E246" s="639"/>
      <c r="F246" s="640"/>
      <c r="G246" s="641">
        <v>1.5</v>
      </c>
      <c r="H246" s="642">
        <f>G246*30</f>
        <v>45</v>
      </c>
      <c r="I246" s="643">
        <f>J246+K246+L246</f>
        <v>18</v>
      </c>
      <c r="J246" s="644">
        <v>9</v>
      </c>
      <c r="K246" s="644">
        <v>9</v>
      </c>
      <c r="L246" s="644"/>
      <c r="M246" s="645">
        <f>H246-I246</f>
        <v>27</v>
      </c>
      <c r="N246" s="652"/>
      <c r="O246" s="653"/>
      <c r="P246" s="654"/>
      <c r="Q246" s="655"/>
      <c r="R246" s="653"/>
      <c r="S246" s="656"/>
      <c r="T246" s="652"/>
      <c r="U246" s="653">
        <v>2</v>
      </c>
      <c r="V246" s="654"/>
      <c r="W246" s="655"/>
      <c r="X246" s="653"/>
      <c r="Y246" s="656"/>
      <c r="Z246" s="198"/>
      <c r="AA246" s="198"/>
      <c r="AB246" s="790"/>
      <c r="AC246" s="790"/>
      <c r="AD246" s="790"/>
    </row>
    <row r="247" spans="1:30" ht="48" hidden="1" thickBot="1">
      <c r="A247" s="608" t="s">
        <v>390</v>
      </c>
      <c r="B247" s="598" t="s">
        <v>391</v>
      </c>
      <c r="C247" s="613"/>
      <c r="D247" s="639" t="s">
        <v>67</v>
      </c>
      <c r="E247" s="639"/>
      <c r="F247" s="640"/>
      <c r="G247" s="641">
        <v>1.5</v>
      </c>
      <c r="H247" s="642">
        <f>G247*30</f>
        <v>45</v>
      </c>
      <c r="I247" s="643">
        <f>J247+K247+L247</f>
        <v>18</v>
      </c>
      <c r="J247" s="644">
        <v>9</v>
      </c>
      <c r="K247" s="644">
        <v>9</v>
      </c>
      <c r="L247" s="644"/>
      <c r="M247" s="645">
        <f>H247-I247</f>
        <v>27</v>
      </c>
      <c r="N247" s="652"/>
      <c r="O247" s="653"/>
      <c r="P247" s="654"/>
      <c r="Q247" s="655"/>
      <c r="R247" s="653"/>
      <c r="S247" s="656"/>
      <c r="T247" s="652"/>
      <c r="U247" s="653"/>
      <c r="V247" s="654">
        <v>2</v>
      </c>
      <c r="W247" s="655"/>
      <c r="X247" s="653"/>
      <c r="Y247" s="656"/>
      <c r="Z247" s="198"/>
      <c r="AA247" s="198"/>
      <c r="AB247" s="790"/>
      <c r="AC247" s="790"/>
      <c r="AD247" s="790"/>
    </row>
    <row r="248" spans="1:30" ht="48" hidden="1" thickBot="1">
      <c r="A248" s="608" t="s">
        <v>483</v>
      </c>
      <c r="B248" s="598" t="s">
        <v>391</v>
      </c>
      <c r="C248" s="613">
        <v>7</v>
      </c>
      <c r="D248" s="639"/>
      <c r="E248" s="639"/>
      <c r="F248" s="640"/>
      <c r="G248" s="641">
        <v>3</v>
      </c>
      <c r="H248" s="642">
        <f>G248*30</f>
        <v>90</v>
      </c>
      <c r="I248" s="643">
        <f>J248+K248+L248</f>
        <v>30</v>
      </c>
      <c r="J248" s="644">
        <v>16</v>
      </c>
      <c r="K248" s="644"/>
      <c r="L248" s="644">
        <v>14</v>
      </c>
      <c r="M248" s="645">
        <f>H248-I248</f>
        <v>60</v>
      </c>
      <c r="N248" s="652"/>
      <c r="O248" s="653"/>
      <c r="P248" s="654"/>
      <c r="Q248" s="655"/>
      <c r="R248" s="653"/>
      <c r="S248" s="656"/>
      <c r="T248" s="652"/>
      <c r="U248" s="653"/>
      <c r="V248" s="654"/>
      <c r="W248" s="655">
        <v>2</v>
      </c>
      <c r="X248" s="653"/>
      <c r="Y248" s="656"/>
      <c r="Z248" s="198"/>
      <c r="AA248" s="198"/>
      <c r="AB248" s="790"/>
      <c r="AC248" s="790"/>
      <c r="AD248" s="790"/>
    </row>
    <row r="249" spans="1:30" ht="32.25" hidden="1" thickBot="1">
      <c r="A249" s="608" t="s">
        <v>383</v>
      </c>
      <c r="B249" s="598" t="s">
        <v>364</v>
      </c>
      <c r="C249" s="613"/>
      <c r="D249" s="639"/>
      <c r="E249" s="639"/>
      <c r="F249" s="640"/>
      <c r="G249" s="628">
        <f>G250+G251+G252+G253</f>
        <v>9</v>
      </c>
      <c r="H249" s="630">
        <f>H250+H251+H252+H253</f>
        <v>270</v>
      </c>
      <c r="I249" s="634">
        <f>I250+I251+I252+I253</f>
        <v>117</v>
      </c>
      <c r="J249" s="610">
        <f>J250+J251+J252+J253</f>
        <v>52</v>
      </c>
      <c r="K249" s="610"/>
      <c r="L249" s="610">
        <f>L250+L251+L252+L253</f>
        <v>65</v>
      </c>
      <c r="M249" s="110">
        <f>M250+M251+M252+M253</f>
        <v>153</v>
      </c>
      <c r="N249" s="652"/>
      <c r="O249" s="653"/>
      <c r="P249" s="654"/>
      <c r="Q249" s="655"/>
      <c r="R249" s="653"/>
      <c r="S249" s="656"/>
      <c r="T249" s="652"/>
      <c r="U249" s="653"/>
      <c r="V249" s="654"/>
      <c r="W249" s="655"/>
      <c r="X249" s="653"/>
      <c r="Y249" s="656"/>
      <c r="Z249" s="198"/>
      <c r="AA249" s="198"/>
      <c r="AB249" s="790"/>
      <c r="AC249" s="790"/>
      <c r="AD249" s="790"/>
    </row>
    <row r="250" spans="1:30" ht="32.25" hidden="1" thickBot="1">
      <c r="A250" s="621" t="s">
        <v>384</v>
      </c>
      <c r="B250" s="598" t="s">
        <v>364</v>
      </c>
      <c r="C250" s="613"/>
      <c r="D250" s="639">
        <v>5</v>
      </c>
      <c r="E250" s="639"/>
      <c r="F250" s="640"/>
      <c r="G250" s="641">
        <v>3</v>
      </c>
      <c r="H250" s="642">
        <f>G250*30</f>
        <v>90</v>
      </c>
      <c r="I250" s="643">
        <f>J250+K250+L250</f>
        <v>30</v>
      </c>
      <c r="J250" s="644">
        <v>16</v>
      </c>
      <c r="K250" s="644"/>
      <c r="L250" s="644">
        <v>14</v>
      </c>
      <c r="M250" s="645">
        <f>H250-I250</f>
        <v>60</v>
      </c>
      <c r="N250" s="652"/>
      <c r="O250" s="653"/>
      <c r="P250" s="654"/>
      <c r="Q250" s="655"/>
      <c r="R250" s="653"/>
      <c r="S250" s="656"/>
      <c r="T250" s="652">
        <v>2</v>
      </c>
      <c r="U250" s="653"/>
      <c r="V250" s="654"/>
      <c r="W250" s="655"/>
      <c r="X250" s="653"/>
      <c r="Y250" s="656"/>
      <c r="Z250" s="198"/>
      <c r="AA250" s="198"/>
      <c r="AB250" s="790"/>
      <c r="AC250" s="790"/>
      <c r="AD250" s="790"/>
    </row>
    <row r="251" spans="1:30" ht="32.25" hidden="1" thickBot="1">
      <c r="A251" s="621" t="s">
        <v>385</v>
      </c>
      <c r="B251" s="598" t="s">
        <v>364</v>
      </c>
      <c r="C251" s="613"/>
      <c r="D251" s="639"/>
      <c r="E251" s="639"/>
      <c r="F251" s="640"/>
      <c r="G251" s="641">
        <v>2.5</v>
      </c>
      <c r="H251" s="642">
        <f aca="true" t="shared" si="68" ref="H251:H258">G251*30</f>
        <v>75</v>
      </c>
      <c r="I251" s="643">
        <f aca="true" t="shared" si="69" ref="I251:I258">J251+K251+L251</f>
        <v>36</v>
      </c>
      <c r="J251" s="644">
        <v>18</v>
      </c>
      <c r="K251" s="644"/>
      <c r="L251" s="644">
        <v>18</v>
      </c>
      <c r="M251" s="645">
        <f aca="true" t="shared" si="70" ref="M251:M258">H251-I251</f>
        <v>39</v>
      </c>
      <c r="N251" s="652"/>
      <c r="O251" s="653"/>
      <c r="P251" s="654"/>
      <c r="Q251" s="655"/>
      <c r="R251" s="653"/>
      <c r="S251" s="656"/>
      <c r="T251" s="652"/>
      <c r="U251" s="653">
        <v>4</v>
      </c>
      <c r="V251" s="654"/>
      <c r="W251" s="655"/>
      <c r="X251" s="653"/>
      <c r="Y251" s="656"/>
      <c r="Z251" s="198"/>
      <c r="AA251" s="198"/>
      <c r="AB251" s="790"/>
      <c r="AC251" s="790"/>
      <c r="AD251" s="790"/>
    </row>
    <row r="252" spans="1:30" ht="32.25" hidden="1" thickBot="1">
      <c r="A252" s="621" t="s">
        <v>386</v>
      </c>
      <c r="B252" s="598" t="s">
        <v>364</v>
      </c>
      <c r="C252" s="613" t="s">
        <v>67</v>
      </c>
      <c r="D252" s="639"/>
      <c r="E252" s="639"/>
      <c r="F252" s="640"/>
      <c r="G252" s="641">
        <v>2.5</v>
      </c>
      <c r="H252" s="642">
        <f t="shared" si="68"/>
        <v>75</v>
      </c>
      <c r="I252" s="643">
        <f t="shared" si="69"/>
        <v>36</v>
      </c>
      <c r="J252" s="644">
        <v>18</v>
      </c>
      <c r="K252" s="644"/>
      <c r="L252" s="644">
        <v>18</v>
      </c>
      <c r="M252" s="645">
        <f t="shared" si="70"/>
        <v>39</v>
      </c>
      <c r="N252" s="652"/>
      <c r="O252" s="653"/>
      <c r="P252" s="654"/>
      <c r="Q252" s="655"/>
      <c r="R252" s="653"/>
      <c r="S252" s="656"/>
      <c r="T252" s="652"/>
      <c r="U252" s="653"/>
      <c r="V252" s="654">
        <v>4</v>
      </c>
      <c r="W252" s="655"/>
      <c r="X252" s="653"/>
      <c r="Y252" s="656"/>
      <c r="Z252" s="198"/>
      <c r="AA252" s="198"/>
      <c r="AB252" s="790"/>
      <c r="AC252" s="790"/>
      <c r="AD252" s="790"/>
    </row>
    <row r="253" spans="1:30" ht="32.25" hidden="1" thickBot="1">
      <c r="A253" s="621" t="s">
        <v>508</v>
      </c>
      <c r="B253" s="598" t="s">
        <v>365</v>
      </c>
      <c r="C253" s="613"/>
      <c r="D253" s="639"/>
      <c r="E253" s="639"/>
      <c r="F253" s="640">
        <v>7</v>
      </c>
      <c r="G253" s="641">
        <v>1</v>
      </c>
      <c r="H253" s="642">
        <f t="shared" si="68"/>
        <v>30</v>
      </c>
      <c r="I253" s="643">
        <f t="shared" si="69"/>
        <v>15</v>
      </c>
      <c r="J253" s="644"/>
      <c r="K253" s="644"/>
      <c r="L253" s="644">
        <v>15</v>
      </c>
      <c r="M253" s="645">
        <f t="shared" si="70"/>
        <v>15</v>
      </c>
      <c r="N253" s="652"/>
      <c r="O253" s="653"/>
      <c r="P253" s="654"/>
      <c r="Q253" s="655"/>
      <c r="R253" s="653"/>
      <c r="S253" s="656"/>
      <c r="T253" s="652"/>
      <c r="U253" s="653"/>
      <c r="V253" s="654"/>
      <c r="W253" s="655">
        <v>1</v>
      </c>
      <c r="X253" s="653"/>
      <c r="Y253" s="656"/>
      <c r="Z253" s="198"/>
      <c r="AA253" s="198"/>
      <c r="AB253" s="790"/>
      <c r="AC253" s="790"/>
      <c r="AD253" s="790"/>
    </row>
    <row r="254" spans="1:30" ht="16.5" hidden="1" thickBot="1">
      <c r="A254" s="621" t="s">
        <v>387</v>
      </c>
      <c r="B254" s="598" t="s">
        <v>485</v>
      </c>
      <c r="C254" s="613"/>
      <c r="D254" s="639"/>
      <c r="E254" s="639"/>
      <c r="F254" s="640"/>
      <c r="G254" s="628">
        <f aca="true" t="shared" si="71" ref="G254:M254">G255+G256</f>
        <v>8</v>
      </c>
      <c r="H254" s="630">
        <f t="shared" si="71"/>
        <v>240</v>
      </c>
      <c r="I254" s="634">
        <f t="shared" si="71"/>
        <v>85</v>
      </c>
      <c r="J254" s="610">
        <f t="shared" si="71"/>
        <v>34</v>
      </c>
      <c r="K254" s="610">
        <f t="shared" si="71"/>
        <v>17</v>
      </c>
      <c r="L254" s="610">
        <f t="shared" si="71"/>
        <v>34</v>
      </c>
      <c r="M254" s="610">
        <f t="shared" si="71"/>
        <v>155</v>
      </c>
      <c r="N254" s="652"/>
      <c r="O254" s="653"/>
      <c r="P254" s="654"/>
      <c r="Q254" s="655"/>
      <c r="R254" s="653"/>
      <c r="S254" s="656"/>
      <c r="T254" s="652"/>
      <c r="U254" s="653"/>
      <c r="V254" s="654"/>
      <c r="W254" s="655"/>
      <c r="X254" s="653"/>
      <c r="Y254" s="656"/>
      <c r="Z254" s="198"/>
      <c r="AA254" s="198"/>
      <c r="AB254" s="790"/>
      <c r="AC254" s="790"/>
      <c r="AD254" s="790"/>
    </row>
    <row r="255" spans="1:30" ht="16.5" hidden="1" thickBot="1">
      <c r="A255" s="621" t="s">
        <v>486</v>
      </c>
      <c r="B255" s="598" t="s">
        <v>485</v>
      </c>
      <c r="C255" s="613"/>
      <c r="D255" s="639"/>
      <c r="E255" s="639"/>
      <c r="F255" s="640"/>
      <c r="G255" s="641">
        <v>4</v>
      </c>
      <c r="H255" s="642">
        <f>G255*30</f>
        <v>120</v>
      </c>
      <c r="I255" s="643">
        <f>J255+K255+L255</f>
        <v>45</v>
      </c>
      <c r="J255" s="644">
        <v>18</v>
      </c>
      <c r="K255" s="644">
        <v>9</v>
      </c>
      <c r="L255" s="644">
        <v>18</v>
      </c>
      <c r="M255" s="645">
        <f>H255-I255</f>
        <v>75</v>
      </c>
      <c r="N255" s="652"/>
      <c r="O255" s="653"/>
      <c r="P255" s="654"/>
      <c r="Q255" s="655"/>
      <c r="R255" s="653"/>
      <c r="S255" s="656"/>
      <c r="T255" s="652"/>
      <c r="U255" s="653"/>
      <c r="V255" s="654"/>
      <c r="W255" s="655"/>
      <c r="X255" s="653">
        <v>5</v>
      </c>
      <c r="Y255" s="656"/>
      <c r="Z255" s="198"/>
      <c r="AA255" s="198"/>
      <c r="AB255" s="790"/>
      <c r="AC255" s="790"/>
      <c r="AD255" s="790"/>
    </row>
    <row r="256" spans="1:30" ht="16.5" hidden="1" thickBot="1">
      <c r="A256" s="621" t="s">
        <v>487</v>
      </c>
      <c r="B256" s="598" t="s">
        <v>485</v>
      </c>
      <c r="C256" s="613" t="s">
        <v>84</v>
      </c>
      <c r="D256" s="639"/>
      <c r="E256" s="639"/>
      <c r="F256" s="640"/>
      <c r="G256" s="641">
        <v>4</v>
      </c>
      <c r="H256" s="642">
        <f>G256*30</f>
        <v>120</v>
      </c>
      <c r="I256" s="643">
        <f>J256+K256+L256</f>
        <v>40</v>
      </c>
      <c r="J256" s="644">
        <v>16</v>
      </c>
      <c r="K256" s="644">
        <v>8</v>
      </c>
      <c r="L256" s="644">
        <v>16</v>
      </c>
      <c r="M256" s="645">
        <f>H256-I256</f>
        <v>80</v>
      </c>
      <c r="N256" s="652"/>
      <c r="O256" s="653"/>
      <c r="P256" s="654"/>
      <c r="Q256" s="655"/>
      <c r="R256" s="653"/>
      <c r="S256" s="656"/>
      <c r="T256" s="652"/>
      <c r="U256" s="653"/>
      <c r="V256" s="654"/>
      <c r="W256" s="655"/>
      <c r="X256" s="653"/>
      <c r="Y256" s="656">
        <v>5</v>
      </c>
      <c r="Z256" s="198"/>
      <c r="AA256" s="198"/>
      <c r="AB256" s="790"/>
      <c r="AC256" s="790"/>
      <c r="AD256" s="790"/>
    </row>
    <row r="257" spans="1:30" ht="32.25" hidden="1" thickBot="1">
      <c r="A257" s="621" t="s">
        <v>388</v>
      </c>
      <c r="B257" s="598" t="s">
        <v>366</v>
      </c>
      <c r="C257" s="613"/>
      <c r="D257" s="639">
        <v>7</v>
      </c>
      <c r="E257" s="639"/>
      <c r="F257" s="640"/>
      <c r="G257" s="628">
        <v>4.5</v>
      </c>
      <c r="H257" s="630">
        <f t="shared" si="68"/>
        <v>135</v>
      </c>
      <c r="I257" s="634">
        <f t="shared" si="69"/>
        <v>45</v>
      </c>
      <c r="J257" s="610">
        <v>30</v>
      </c>
      <c r="K257" s="610"/>
      <c r="L257" s="610">
        <v>15</v>
      </c>
      <c r="M257" s="635">
        <f t="shared" si="70"/>
        <v>90</v>
      </c>
      <c r="N257" s="652"/>
      <c r="O257" s="653"/>
      <c r="P257" s="654"/>
      <c r="Q257" s="655"/>
      <c r="R257" s="653"/>
      <c r="S257" s="656"/>
      <c r="T257" s="652"/>
      <c r="U257" s="653"/>
      <c r="V257" s="654"/>
      <c r="W257" s="655">
        <v>3</v>
      </c>
      <c r="X257" s="653"/>
      <c r="Y257" s="656"/>
      <c r="Z257" s="198"/>
      <c r="AA257" s="198"/>
      <c r="AB257" s="790"/>
      <c r="AC257" s="790"/>
      <c r="AD257" s="790"/>
    </row>
    <row r="258" spans="1:30" ht="32.25" hidden="1" thickBot="1">
      <c r="A258" s="622" t="s">
        <v>488</v>
      </c>
      <c r="B258" s="624" t="s">
        <v>367</v>
      </c>
      <c r="C258" s="613"/>
      <c r="D258" s="639">
        <v>5</v>
      </c>
      <c r="E258" s="639"/>
      <c r="F258" s="640"/>
      <c r="G258" s="628">
        <v>3.5</v>
      </c>
      <c r="H258" s="630">
        <f t="shared" si="68"/>
        <v>105</v>
      </c>
      <c r="I258" s="634">
        <f t="shared" si="69"/>
        <v>45</v>
      </c>
      <c r="J258" s="610">
        <v>30</v>
      </c>
      <c r="K258" s="610"/>
      <c r="L258" s="610">
        <v>15</v>
      </c>
      <c r="M258" s="635">
        <f t="shared" si="70"/>
        <v>60</v>
      </c>
      <c r="N258" s="652"/>
      <c r="O258" s="653"/>
      <c r="P258" s="654"/>
      <c r="Q258" s="655"/>
      <c r="R258" s="653"/>
      <c r="S258" s="656"/>
      <c r="T258" s="652">
        <v>3</v>
      </c>
      <c r="U258" s="653"/>
      <c r="V258" s="654"/>
      <c r="W258" s="655"/>
      <c r="X258" s="653"/>
      <c r="Y258" s="656"/>
      <c r="Z258" s="198"/>
      <c r="AA258" s="198"/>
      <c r="AB258" s="790"/>
      <c r="AC258" s="790"/>
      <c r="AD258" s="790"/>
    </row>
    <row r="259" spans="1:30" ht="16.5" hidden="1" thickBot="1">
      <c r="A259" s="2201" t="s">
        <v>492</v>
      </c>
      <c r="B259" s="2202"/>
      <c r="C259" s="2202"/>
      <c r="D259" s="2202"/>
      <c r="E259" s="2202"/>
      <c r="F259" s="2203"/>
      <c r="G259" s="105">
        <f>G220+G227+G231+G232+G235+G238+G244+G245+G249+G254+G257+G258</f>
        <v>71.5</v>
      </c>
      <c r="H259" s="106">
        <f aca="true" t="shared" si="72" ref="H259:M259">H220+H227+H231+H232+H235+H238+H244+H245+H249+H254+H257+H258</f>
        <v>2145</v>
      </c>
      <c r="I259" s="681">
        <f t="shared" si="72"/>
        <v>862</v>
      </c>
      <c r="J259" s="614">
        <f t="shared" si="72"/>
        <v>414</v>
      </c>
      <c r="K259" s="614">
        <f t="shared" si="72"/>
        <v>109</v>
      </c>
      <c r="L259" s="614">
        <f t="shared" si="72"/>
        <v>339</v>
      </c>
      <c r="M259" s="619">
        <f t="shared" si="72"/>
        <v>1283</v>
      </c>
      <c r="N259" s="616"/>
      <c r="O259" s="241"/>
      <c r="P259" s="617"/>
      <c r="Q259" s="240"/>
      <c r="R259" s="241">
        <f>R236</f>
        <v>2</v>
      </c>
      <c r="S259" s="234">
        <f>S237</f>
        <v>2</v>
      </c>
      <c r="T259" s="616">
        <f>T221+T224+T250+T258</f>
        <v>11</v>
      </c>
      <c r="U259" s="241">
        <f>U222+U225+U228+U239+U246+U251</f>
        <v>16</v>
      </c>
      <c r="V259" s="617">
        <f>V223+V226+V229+V240+V247+V252</f>
        <v>16</v>
      </c>
      <c r="W259" s="240">
        <f>W230+W241+W244+W248+W253+W257</f>
        <v>16</v>
      </c>
      <c r="X259" s="241">
        <f>X231+X233+X242+X255</f>
        <v>14</v>
      </c>
      <c r="Y259" s="234">
        <f>Y234+Y243+Y256</f>
        <v>11</v>
      </c>
      <c r="Z259" s="198"/>
      <c r="AA259" s="198"/>
      <c r="AB259" s="790"/>
      <c r="AC259" s="790"/>
      <c r="AD259" s="790"/>
    </row>
    <row r="260" spans="1:30" ht="16.5" hidden="1" thickBot="1">
      <c r="A260" s="2210" t="s">
        <v>493</v>
      </c>
      <c r="B260" s="2211"/>
      <c r="C260" s="2211"/>
      <c r="D260" s="2211"/>
      <c r="E260" s="2211"/>
      <c r="F260" s="2211"/>
      <c r="G260" s="2211"/>
      <c r="H260" s="2211"/>
      <c r="I260" s="2211"/>
      <c r="J260" s="2211"/>
      <c r="K260" s="2211"/>
      <c r="L260" s="2211"/>
      <c r="M260" s="2211"/>
      <c r="N260" s="2211"/>
      <c r="O260" s="2211"/>
      <c r="P260" s="2211"/>
      <c r="Q260" s="2211"/>
      <c r="R260" s="2211"/>
      <c r="S260" s="2211"/>
      <c r="T260" s="2211"/>
      <c r="U260" s="2211"/>
      <c r="V260" s="2211"/>
      <c r="W260" s="2211"/>
      <c r="X260" s="2211"/>
      <c r="Y260" s="2212"/>
      <c r="Z260" s="198"/>
      <c r="AA260" s="198"/>
      <c r="AB260" s="790"/>
      <c r="AC260" s="790"/>
      <c r="AD260" s="790"/>
    </row>
    <row r="261" spans="1:30" ht="32.25" hidden="1" thickBot="1">
      <c r="A261" s="620" t="s">
        <v>407</v>
      </c>
      <c r="B261" s="623" t="s">
        <v>392</v>
      </c>
      <c r="C261" s="636"/>
      <c r="D261" s="637"/>
      <c r="E261" s="637"/>
      <c r="F261" s="638" t="s">
        <v>66</v>
      </c>
      <c r="G261" s="161">
        <v>1</v>
      </c>
      <c r="H261" s="661">
        <f>G261*30</f>
        <v>30</v>
      </c>
      <c r="I261" s="625">
        <f>J261+K261+L261</f>
        <v>10</v>
      </c>
      <c r="J261" s="612"/>
      <c r="K261" s="612"/>
      <c r="L261" s="612">
        <v>10</v>
      </c>
      <c r="M261" s="663">
        <f>H261-I261</f>
        <v>20</v>
      </c>
      <c r="N261" s="649"/>
      <c r="O261" s="650"/>
      <c r="P261" s="651"/>
      <c r="Q261" s="646"/>
      <c r="R261" s="647"/>
      <c r="S261" s="648"/>
      <c r="T261" s="649"/>
      <c r="U261" s="650">
        <v>1</v>
      </c>
      <c r="V261" s="651"/>
      <c r="W261" s="646"/>
      <c r="X261" s="647"/>
      <c r="Y261" s="664"/>
      <c r="Z261" s="198"/>
      <c r="AA261" s="198"/>
      <c r="AB261" s="790"/>
      <c r="AC261" s="790"/>
      <c r="AD261" s="790"/>
    </row>
    <row r="262" spans="1:30" ht="32.25" hidden="1" thickBot="1">
      <c r="A262" s="621" t="s">
        <v>408</v>
      </c>
      <c r="B262" s="598" t="s">
        <v>393</v>
      </c>
      <c r="C262" s="613"/>
      <c r="D262" s="639" t="s">
        <v>84</v>
      </c>
      <c r="E262" s="639"/>
      <c r="F262" s="640"/>
      <c r="G262" s="660">
        <v>3</v>
      </c>
      <c r="H262" s="662">
        <f>G262*30</f>
        <v>90</v>
      </c>
      <c r="I262" s="626">
        <f>J262+K262+L262</f>
        <v>30</v>
      </c>
      <c r="J262" s="610">
        <v>20</v>
      </c>
      <c r="K262" s="610"/>
      <c r="L262" s="610">
        <v>10</v>
      </c>
      <c r="M262" s="657">
        <f>H262-I262</f>
        <v>60</v>
      </c>
      <c r="N262" s="655"/>
      <c r="O262" s="653"/>
      <c r="P262" s="656"/>
      <c r="Q262" s="652"/>
      <c r="R262" s="653"/>
      <c r="S262" s="654"/>
      <c r="T262" s="655"/>
      <c r="U262" s="653"/>
      <c r="V262" s="656"/>
      <c r="W262" s="652"/>
      <c r="X262" s="653"/>
      <c r="Y262" s="656">
        <v>3</v>
      </c>
      <c r="Z262" s="198"/>
      <c r="AA262" s="198"/>
      <c r="AB262" s="790"/>
      <c r="AC262" s="790"/>
      <c r="AD262" s="790"/>
    </row>
    <row r="263" spans="1:30" ht="16.5" hidden="1" thickBot="1">
      <c r="A263" s="621" t="s">
        <v>409</v>
      </c>
      <c r="B263" s="598" t="s">
        <v>394</v>
      </c>
      <c r="C263" s="613"/>
      <c r="D263" s="639" t="s">
        <v>84</v>
      </c>
      <c r="E263" s="639"/>
      <c r="F263" s="640"/>
      <c r="G263" s="660">
        <v>3</v>
      </c>
      <c r="H263" s="662">
        <f>G263*30</f>
        <v>90</v>
      </c>
      <c r="I263" s="626">
        <f>J263+K263+L263</f>
        <v>32</v>
      </c>
      <c r="J263" s="610">
        <v>16</v>
      </c>
      <c r="K263" s="610">
        <v>16</v>
      </c>
      <c r="L263" s="610"/>
      <c r="M263" s="657">
        <f>H263-I263</f>
        <v>58</v>
      </c>
      <c r="N263" s="655"/>
      <c r="O263" s="653"/>
      <c r="P263" s="656"/>
      <c r="Q263" s="652"/>
      <c r="R263" s="653"/>
      <c r="S263" s="654"/>
      <c r="T263" s="655"/>
      <c r="U263" s="653"/>
      <c r="V263" s="656"/>
      <c r="W263" s="652"/>
      <c r="X263" s="653"/>
      <c r="Y263" s="656">
        <v>4</v>
      </c>
      <c r="Z263" s="198"/>
      <c r="AA263" s="198"/>
      <c r="AB263" s="790"/>
      <c r="AC263" s="790"/>
      <c r="AD263" s="790"/>
    </row>
    <row r="264" spans="1:30" ht="32.25" hidden="1" thickBot="1">
      <c r="A264" s="621" t="s">
        <v>410</v>
      </c>
      <c r="B264" s="598" t="s">
        <v>395</v>
      </c>
      <c r="C264" s="613"/>
      <c r="D264" s="639"/>
      <c r="E264" s="639"/>
      <c r="F264" s="640"/>
      <c r="G264" s="660">
        <f>G265+G266+G267+G268+G269+G270</f>
        <v>9</v>
      </c>
      <c r="H264" s="662">
        <f>H265+H266+H267+H268+H269+H270</f>
        <v>270</v>
      </c>
      <c r="I264" s="626">
        <f>I265+I266+I267+I268+I269+I270</f>
        <v>132</v>
      </c>
      <c r="J264" s="610">
        <f>J265+J266+J267+J268+J269+J270</f>
        <v>66</v>
      </c>
      <c r="K264" s="610">
        <f>K265+K266+K267+K268+K269+K270</f>
        <v>66</v>
      </c>
      <c r="L264" s="610"/>
      <c r="M264" s="610">
        <f>M265+M266+M267+M268+M269+M270</f>
        <v>138</v>
      </c>
      <c r="N264" s="655"/>
      <c r="O264" s="653"/>
      <c r="P264" s="656"/>
      <c r="Q264" s="652"/>
      <c r="R264" s="653"/>
      <c r="S264" s="654"/>
      <c r="T264" s="655"/>
      <c r="U264" s="653"/>
      <c r="V264" s="656"/>
      <c r="W264" s="652"/>
      <c r="X264" s="653"/>
      <c r="Y264" s="656"/>
      <c r="Z264" s="198"/>
      <c r="AA264" s="198"/>
      <c r="AB264" s="790"/>
      <c r="AC264" s="790"/>
      <c r="AD264" s="790"/>
    </row>
    <row r="265" spans="1:30" ht="32.25" hidden="1" thickBot="1">
      <c r="A265" s="621" t="s">
        <v>411</v>
      </c>
      <c r="B265" s="598" t="s">
        <v>395</v>
      </c>
      <c r="C265" s="613"/>
      <c r="D265" s="639" t="s">
        <v>65</v>
      </c>
      <c r="E265" s="639"/>
      <c r="F265" s="640"/>
      <c r="G265" s="667">
        <v>1.5</v>
      </c>
      <c r="H265" s="668">
        <f>G265*30</f>
        <v>45</v>
      </c>
      <c r="I265" s="669">
        <f>J265+K265+L265</f>
        <v>18</v>
      </c>
      <c r="J265" s="644">
        <v>9</v>
      </c>
      <c r="K265" s="644">
        <v>9</v>
      </c>
      <c r="L265" s="644"/>
      <c r="M265" s="658">
        <f>H265-I265</f>
        <v>27</v>
      </c>
      <c r="N265" s="655"/>
      <c r="O265" s="653"/>
      <c r="P265" s="656"/>
      <c r="Q265" s="652"/>
      <c r="R265" s="653"/>
      <c r="S265" s="654">
        <v>2</v>
      </c>
      <c r="T265" s="655"/>
      <c r="U265" s="653"/>
      <c r="V265" s="656"/>
      <c r="W265" s="652"/>
      <c r="X265" s="653"/>
      <c r="Y265" s="656"/>
      <c r="Z265" s="198"/>
      <c r="AA265" s="198"/>
      <c r="AB265" s="790"/>
      <c r="AC265" s="790"/>
      <c r="AD265" s="790"/>
    </row>
    <row r="266" spans="1:30" ht="32.25" hidden="1" thickBot="1">
      <c r="A266" s="621" t="s">
        <v>412</v>
      </c>
      <c r="B266" s="598" t="s">
        <v>395</v>
      </c>
      <c r="C266" s="613"/>
      <c r="D266" s="639">
        <v>5</v>
      </c>
      <c r="E266" s="639"/>
      <c r="F266" s="640"/>
      <c r="G266" s="667">
        <v>1.5</v>
      </c>
      <c r="H266" s="668">
        <f aca="true" t="shared" si="73" ref="H266:H271">G266*30</f>
        <v>45</v>
      </c>
      <c r="I266" s="669">
        <f aca="true" t="shared" si="74" ref="I266:I271">J266+K266+L266</f>
        <v>30</v>
      </c>
      <c r="J266" s="644">
        <v>15</v>
      </c>
      <c r="K266" s="644">
        <v>15</v>
      </c>
      <c r="L266" s="644"/>
      <c r="M266" s="658">
        <f aca="true" t="shared" si="75" ref="M266:M271">H266-I266</f>
        <v>15</v>
      </c>
      <c r="N266" s="655"/>
      <c r="O266" s="653"/>
      <c r="P266" s="656"/>
      <c r="Q266" s="652"/>
      <c r="R266" s="653"/>
      <c r="S266" s="654"/>
      <c r="T266" s="655">
        <v>2</v>
      </c>
      <c r="U266" s="653"/>
      <c r="V266" s="656"/>
      <c r="W266" s="652"/>
      <c r="X266" s="653"/>
      <c r="Y266" s="656"/>
      <c r="Z266" s="198"/>
      <c r="AA266" s="198"/>
      <c r="AB266" s="790"/>
      <c r="AC266" s="790"/>
      <c r="AD266" s="790"/>
    </row>
    <row r="267" spans="1:30" ht="32.25" hidden="1" thickBot="1">
      <c r="A267" s="621" t="s">
        <v>413</v>
      </c>
      <c r="B267" s="598" t="s">
        <v>395</v>
      </c>
      <c r="C267" s="613"/>
      <c r="D267" s="639"/>
      <c r="E267" s="639"/>
      <c r="F267" s="640"/>
      <c r="G267" s="667">
        <v>1.5</v>
      </c>
      <c r="H267" s="668">
        <f t="shared" si="73"/>
        <v>45</v>
      </c>
      <c r="I267" s="669">
        <f t="shared" si="74"/>
        <v>18</v>
      </c>
      <c r="J267" s="644">
        <v>9</v>
      </c>
      <c r="K267" s="644">
        <v>9</v>
      </c>
      <c r="L267" s="644"/>
      <c r="M267" s="658">
        <f t="shared" si="75"/>
        <v>27</v>
      </c>
      <c r="N267" s="655"/>
      <c r="O267" s="653"/>
      <c r="P267" s="656"/>
      <c r="Q267" s="652"/>
      <c r="R267" s="653"/>
      <c r="S267" s="654"/>
      <c r="T267" s="655"/>
      <c r="U267" s="653">
        <v>2</v>
      </c>
      <c r="V267" s="656"/>
      <c r="W267" s="652"/>
      <c r="X267" s="653"/>
      <c r="Y267" s="656"/>
      <c r="Z267" s="198"/>
      <c r="AA267" s="198"/>
      <c r="AB267" s="790"/>
      <c r="AC267" s="790"/>
      <c r="AD267" s="790"/>
    </row>
    <row r="268" spans="1:30" ht="32.25" hidden="1" thickBot="1">
      <c r="A268" s="621" t="s">
        <v>414</v>
      </c>
      <c r="B268" s="598" t="s">
        <v>395</v>
      </c>
      <c r="C268" s="613"/>
      <c r="D268" s="639" t="s">
        <v>67</v>
      </c>
      <c r="E268" s="639"/>
      <c r="F268" s="640"/>
      <c r="G268" s="667">
        <v>1.5</v>
      </c>
      <c r="H268" s="668">
        <f t="shared" si="73"/>
        <v>45</v>
      </c>
      <c r="I268" s="669">
        <f t="shared" si="74"/>
        <v>18</v>
      </c>
      <c r="J268" s="644">
        <v>9</v>
      </c>
      <c r="K268" s="644">
        <v>9</v>
      </c>
      <c r="L268" s="644"/>
      <c r="M268" s="658">
        <f t="shared" si="75"/>
        <v>27</v>
      </c>
      <c r="N268" s="655"/>
      <c r="O268" s="653"/>
      <c r="P268" s="656"/>
      <c r="Q268" s="652"/>
      <c r="R268" s="653"/>
      <c r="S268" s="654"/>
      <c r="T268" s="655"/>
      <c r="U268" s="653"/>
      <c r="V268" s="656">
        <v>2</v>
      </c>
      <c r="W268" s="652"/>
      <c r="X268" s="653"/>
      <c r="Y268" s="656"/>
      <c r="Z268" s="198"/>
      <c r="AA268" s="198"/>
      <c r="AB268" s="790"/>
      <c r="AC268" s="790"/>
      <c r="AD268" s="790"/>
    </row>
    <row r="269" spans="1:30" ht="32.25" hidden="1" thickBot="1">
      <c r="A269" s="621" t="s">
        <v>415</v>
      </c>
      <c r="B269" s="598" t="s">
        <v>395</v>
      </c>
      <c r="C269" s="613"/>
      <c r="D269" s="639">
        <v>7</v>
      </c>
      <c r="E269" s="639"/>
      <c r="F269" s="640"/>
      <c r="G269" s="667">
        <v>1.5</v>
      </c>
      <c r="H269" s="668">
        <f t="shared" si="73"/>
        <v>45</v>
      </c>
      <c r="I269" s="669">
        <f t="shared" si="74"/>
        <v>30</v>
      </c>
      <c r="J269" s="644">
        <v>15</v>
      </c>
      <c r="K269" s="644">
        <v>15</v>
      </c>
      <c r="L269" s="644"/>
      <c r="M269" s="658">
        <f t="shared" si="75"/>
        <v>15</v>
      </c>
      <c r="N269" s="655"/>
      <c r="O269" s="653"/>
      <c r="P269" s="656"/>
      <c r="Q269" s="652"/>
      <c r="R269" s="653"/>
      <c r="S269" s="654"/>
      <c r="T269" s="655"/>
      <c r="U269" s="653"/>
      <c r="V269" s="656"/>
      <c r="W269" s="652">
        <v>2</v>
      </c>
      <c r="X269" s="653"/>
      <c r="Y269" s="656"/>
      <c r="Z269" s="198"/>
      <c r="AA269" s="198"/>
      <c r="AB269" s="790"/>
      <c r="AC269" s="790"/>
      <c r="AD269" s="790"/>
    </row>
    <row r="270" spans="1:30" ht="32.25" hidden="1" thickBot="1">
      <c r="A270" s="621" t="s">
        <v>489</v>
      </c>
      <c r="B270" s="598" t="s">
        <v>395</v>
      </c>
      <c r="C270" s="613"/>
      <c r="D270" s="639" t="s">
        <v>90</v>
      </c>
      <c r="E270" s="639"/>
      <c r="F270" s="640"/>
      <c r="G270" s="667">
        <v>1.5</v>
      </c>
      <c r="H270" s="668">
        <f t="shared" si="73"/>
        <v>45</v>
      </c>
      <c r="I270" s="669">
        <f t="shared" si="74"/>
        <v>18</v>
      </c>
      <c r="J270" s="644">
        <v>9</v>
      </c>
      <c r="K270" s="644">
        <v>9</v>
      </c>
      <c r="L270" s="644"/>
      <c r="M270" s="658">
        <f t="shared" si="75"/>
        <v>27</v>
      </c>
      <c r="N270" s="655"/>
      <c r="O270" s="653"/>
      <c r="P270" s="656"/>
      <c r="Q270" s="652"/>
      <c r="R270" s="653"/>
      <c r="S270" s="654"/>
      <c r="T270" s="655"/>
      <c r="U270" s="653"/>
      <c r="V270" s="656"/>
      <c r="W270" s="652"/>
      <c r="X270" s="653">
        <v>2</v>
      </c>
      <c r="Y270" s="656"/>
      <c r="Z270" s="198"/>
      <c r="AA270" s="198"/>
      <c r="AB270" s="790"/>
      <c r="AC270" s="790"/>
      <c r="AD270" s="790"/>
    </row>
    <row r="271" spans="1:30" ht="16.5" hidden="1" thickBot="1">
      <c r="A271" s="621" t="s">
        <v>416</v>
      </c>
      <c r="B271" s="598" t="s">
        <v>396</v>
      </c>
      <c r="C271" s="613"/>
      <c r="D271" s="639">
        <v>7</v>
      </c>
      <c r="E271" s="639"/>
      <c r="F271" s="640"/>
      <c r="G271" s="660">
        <v>4</v>
      </c>
      <c r="H271" s="662">
        <f t="shared" si="73"/>
        <v>120</v>
      </c>
      <c r="I271" s="626">
        <f t="shared" si="74"/>
        <v>75</v>
      </c>
      <c r="J271" s="610">
        <v>45</v>
      </c>
      <c r="K271" s="610">
        <v>30</v>
      </c>
      <c r="L271" s="610"/>
      <c r="M271" s="657">
        <f t="shared" si="75"/>
        <v>45</v>
      </c>
      <c r="N271" s="655"/>
      <c r="O271" s="653"/>
      <c r="P271" s="656"/>
      <c r="Q271" s="652"/>
      <c r="R271" s="653"/>
      <c r="S271" s="654"/>
      <c r="T271" s="655"/>
      <c r="U271" s="653"/>
      <c r="V271" s="656"/>
      <c r="W271" s="652">
        <v>5</v>
      </c>
      <c r="X271" s="653"/>
      <c r="Y271" s="656"/>
      <c r="Z271" s="198"/>
      <c r="AA271" s="198"/>
      <c r="AB271" s="790"/>
      <c r="AC271" s="790"/>
      <c r="AD271" s="790"/>
    </row>
    <row r="272" spans="1:30" ht="16.5" hidden="1" thickBot="1">
      <c r="A272" s="621" t="s">
        <v>417</v>
      </c>
      <c r="B272" s="598" t="s">
        <v>397</v>
      </c>
      <c r="C272" s="613"/>
      <c r="D272" s="639"/>
      <c r="E272" s="639"/>
      <c r="F272" s="640"/>
      <c r="G272" s="660">
        <f aca="true" t="shared" si="76" ref="G272:M272">G273+G274+G275+G276+G277</f>
        <v>17.5</v>
      </c>
      <c r="H272" s="662">
        <f t="shared" si="76"/>
        <v>525</v>
      </c>
      <c r="I272" s="626">
        <f t="shared" si="76"/>
        <v>269</v>
      </c>
      <c r="J272" s="610">
        <f t="shared" si="76"/>
        <v>162</v>
      </c>
      <c r="K272" s="610">
        <f t="shared" si="76"/>
        <v>25</v>
      </c>
      <c r="L272" s="610">
        <f t="shared" si="76"/>
        <v>82</v>
      </c>
      <c r="M272" s="610">
        <f t="shared" si="76"/>
        <v>256</v>
      </c>
      <c r="N272" s="655"/>
      <c r="O272" s="653"/>
      <c r="P272" s="656"/>
      <c r="Q272" s="652"/>
      <c r="R272" s="653"/>
      <c r="S272" s="654"/>
      <c r="T272" s="655"/>
      <c r="U272" s="653"/>
      <c r="V272" s="656"/>
      <c r="W272" s="652"/>
      <c r="X272" s="653"/>
      <c r="Y272" s="656"/>
      <c r="Z272" s="198"/>
      <c r="AA272" s="198"/>
      <c r="AB272" s="790"/>
      <c r="AC272" s="790"/>
      <c r="AD272" s="790"/>
    </row>
    <row r="273" spans="1:30" ht="16.5" hidden="1" thickBot="1">
      <c r="A273" s="621" t="s">
        <v>418</v>
      </c>
      <c r="B273" s="598" t="s">
        <v>397</v>
      </c>
      <c r="C273" s="613"/>
      <c r="D273" s="639"/>
      <c r="E273" s="639"/>
      <c r="F273" s="640"/>
      <c r="G273" s="667">
        <v>3.5</v>
      </c>
      <c r="H273" s="668">
        <f>G273*30</f>
        <v>105</v>
      </c>
      <c r="I273" s="669">
        <f>J273+K273+L273</f>
        <v>50</v>
      </c>
      <c r="J273" s="644">
        <v>30</v>
      </c>
      <c r="K273" s="644">
        <v>10</v>
      </c>
      <c r="L273" s="644">
        <v>10</v>
      </c>
      <c r="M273" s="658">
        <f>H273-I273</f>
        <v>55</v>
      </c>
      <c r="N273" s="655"/>
      <c r="O273" s="653"/>
      <c r="P273" s="656"/>
      <c r="Q273" s="652"/>
      <c r="R273" s="653"/>
      <c r="S273" s="654"/>
      <c r="T273" s="655"/>
      <c r="U273" s="653">
        <v>5</v>
      </c>
      <c r="V273" s="656"/>
      <c r="W273" s="652"/>
      <c r="X273" s="653"/>
      <c r="Y273" s="656"/>
      <c r="Z273" s="198"/>
      <c r="AA273" s="198"/>
      <c r="AB273" s="790"/>
      <c r="AC273" s="790"/>
      <c r="AD273" s="790"/>
    </row>
    <row r="274" spans="1:30" ht="16.5" hidden="1" thickBot="1">
      <c r="A274" s="621" t="s">
        <v>419</v>
      </c>
      <c r="B274" s="598" t="s">
        <v>397</v>
      </c>
      <c r="C274" s="613"/>
      <c r="D274" s="639" t="s">
        <v>67</v>
      </c>
      <c r="E274" s="639"/>
      <c r="F274" s="640"/>
      <c r="G274" s="667">
        <v>3</v>
      </c>
      <c r="H274" s="668">
        <f>G274*30</f>
        <v>90</v>
      </c>
      <c r="I274" s="669">
        <f>J274+K274+L274</f>
        <v>45</v>
      </c>
      <c r="J274" s="644">
        <v>36</v>
      </c>
      <c r="K274" s="644"/>
      <c r="L274" s="644">
        <v>9</v>
      </c>
      <c r="M274" s="658">
        <f>H274-I274</f>
        <v>45</v>
      </c>
      <c r="N274" s="655"/>
      <c r="O274" s="653"/>
      <c r="P274" s="656"/>
      <c r="Q274" s="652"/>
      <c r="R274" s="653"/>
      <c r="S274" s="654"/>
      <c r="T274" s="655"/>
      <c r="U274" s="653"/>
      <c r="V274" s="656">
        <v>5</v>
      </c>
      <c r="W274" s="652"/>
      <c r="X274" s="653"/>
      <c r="Y274" s="656"/>
      <c r="Z274" s="198"/>
      <c r="AA274" s="198"/>
      <c r="AB274" s="790"/>
      <c r="AC274" s="790"/>
      <c r="AD274" s="790"/>
    </row>
    <row r="275" spans="1:30" ht="16.5" hidden="1" thickBot="1">
      <c r="A275" s="621" t="s">
        <v>420</v>
      </c>
      <c r="B275" s="598" t="s">
        <v>397</v>
      </c>
      <c r="C275" s="613">
        <v>7</v>
      </c>
      <c r="D275" s="639"/>
      <c r="E275" s="639"/>
      <c r="F275" s="640"/>
      <c r="G275" s="667">
        <v>6</v>
      </c>
      <c r="H275" s="668">
        <f>G275*30</f>
        <v>180</v>
      </c>
      <c r="I275" s="669">
        <f>J275+K275+L275</f>
        <v>90</v>
      </c>
      <c r="J275" s="644">
        <v>60</v>
      </c>
      <c r="K275" s="644">
        <v>15</v>
      </c>
      <c r="L275" s="644">
        <v>15</v>
      </c>
      <c r="M275" s="658">
        <f>H275-I275</f>
        <v>90</v>
      </c>
      <c r="N275" s="655"/>
      <c r="O275" s="653"/>
      <c r="P275" s="656"/>
      <c r="Q275" s="652"/>
      <c r="R275" s="653"/>
      <c r="S275" s="654"/>
      <c r="T275" s="655"/>
      <c r="U275" s="653"/>
      <c r="V275" s="656"/>
      <c r="W275" s="652">
        <v>6</v>
      </c>
      <c r="X275" s="653"/>
      <c r="Y275" s="656"/>
      <c r="Z275" s="198"/>
      <c r="AA275" s="198"/>
      <c r="AB275" s="790"/>
      <c r="AC275" s="790"/>
      <c r="AD275" s="790"/>
    </row>
    <row r="276" spans="1:30" ht="16.5" hidden="1" thickBot="1">
      <c r="A276" s="621" t="s">
        <v>421</v>
      </c>
      <c r="B276" s="598" t="s">
        <v>397</v>
      </c>
      <c r="C276" s="613"/>
      <c r="D276" s="639" t="s">
        <v>90</v>
      </c>
      <c r="E276" s="639"/>
      <c r="F276" s="640"/>
      <c r="G276" s="667">
        <v>3</v>
      </c>
      <c r="H276" s="668">
        <f>G276*30</f>
        <v>90</v>
      </c>
      <c r="I276" s="669">
        <f>J276+K276+L276</f>
        <v>54</v>
      </c>
      <c r="J276" s="644">
        <v>36</v>
      </c>
      <c r="K276" s="644"/>
      <c r="L276" s="644">
        <v>18</v>
      </c>
      <c r="M276" s="658">
        <f>H276-I276</f>
        <v>36</v>
      </c>
      <c r="N276" s="655"/>
      <c r="O276" s="653"/>
      <c r="P276" s="656"/>
      <c r="Q276" s="652"/>
      <c r="R276" s="653"/>
      <c r="S276" s="654"/>
      <c r="T276" s="655"/>
      <c r="U276" s="653"/>
      <c r="V276" s="656"/>
      <c r="W276" s="652"/>
      <c r="X276" s="653">
        <v>6</v>
      </c>
      <c r="Y276" s="656"/>
      <c r="Z276" s="198"/>
      <c r="AA276" s="198"/>
      <c r="AB276" s="790"/>
      <c r="AC276" s="790"/>
      <c r="AD276" s="790"/>
    </row>
    <row r="277" spans="1:30" ht="32.25" hidden="1" thickBot="1">
      <c r="A277" s="621" t="s">
        <v>422</v>
      </c>
      <c r="B277" s="598" t="s">
        <v>398</v>
      </c>
      <c r="C277" s="613"/>
      <c r="D277" s="639"/>
      <c r="E277" s="639">
        <v>7</v>
      </c>
      <c r="F277" s="640"/>
      <c r="G277" s="667">
        <v>2</v>
      </c>
      <c r="H277" s="668">
        <f>G277*30</f>
        <v>60</v>
      </c>
      <c r="I277" s="669">
        <f>J277+K277+L277</f>
        <v>30</v>
      </c>
      <c r="J277" s="644"/>
      <c r="K277" s="644"/>
      <c r="L277" s="644">
        <v>30</v>
      </c>
      <c r="M277" s="658">
        <f>H277-I277</f>
        <v>30</v>
      </c>
      <c r="N277" s="655"/>
      <c r="O277" s="653"/>
      <c r="P277" s="656"/>
      <c r="Q277" s="652"/>
      <c r="R277" s="653"/>
      <c r="S277" s="654"/>
      <c r="T277" s="655"/>
      <c r="U277" s="653"/>
      <c r="V277" s="656"/>
      <c r="W277" s="652">
        <v>2</v>
      </c>
      <c r="X277" s="653"/>
      <c r="Y277" s="656"/>
      <c r="Z277" s="198"/>
      <c r="AA277" s="198"/>
      <c r="AB277" s="790"/>
      <c r="AC277" s="790"/>
      <c r="AD277" s="790"/>
    </row>
    <row r="278" spans="1:30" ht="16.5" hidden="1" thickBot="1">
      <c r="A278" s="621" t="s">
        <v>423</v>
      </c>
      <c r="B278" s="598" t="s">
        <v>399</v>
      </c>
      <c r="C278" s="613"/>
      <c r="D278" s="639"/>
      <c r="E278" s="639"/>
      <c r="F278" s="640"/>
      <c r="G278" s="660">
        <f>G279+G280+G281</f>
        <v>3.5</v>
      </c>
      <c r="H278" s="662">
        <f>H279+H280+H281</f>
        <v>105</v>
      </c>
      <c r="I278" s="626">
        <f>I279+I280+I281</f>
        <v>35</v>
      </c>
      <c r="J278" s="610"/>
      <c r="K278" s="610"/>
      <c r="L278" s="610">
        <f>L279+L280+L281</f>
        <v>35</v>
      </c>
      <c r="M278" s="657">
        <f>M279+M280+M281</f>
        <v>70</v>
      </c>
      <c r="N278" s="655"/>
      <c r="O278" s="653"/>
      <c r="P278" s="656"/>
      <c r="Q278" s="652"/>
      <c r="R278" s="653"/>
      <c r="S278" s="654"/>
      <c r="T278" s="655"/>
      <c r="U278" s="653"/>
      <c r="V278" s="656"/>
      <c r="W278" s="652"/>
      <c r="X278" s="653"/>
      <c r="Y278" s="656"/>
      <c r="Z278" s="198"/>
      <c r="AA278" s="198"/>
      <c r="AB278" s="790"/>
      <c r="AC278" s="790"/>
      <c r="AD278" s="790"/>
    </row>
    <row r="279" spans="1:30" ht="16.5" hidden="1" thickBot="1">
      <c r="A279" s="621" t="s">
        <v>424</v>
      </c>
      <c r="B279" s="598" t="s">
        <v>399</v>
      </c>
      <c r="C279" s="613"/>
      <c r="D279" s="639"/>
      <c r="E279" s="639"/>
      <c r="F279" s="640"/>
      <c r="G279" s="667">
        <v>1.5</v>
      </c>
      <c r="H279" s="668">
        <f>G279*30</f>
        <v>45</v>
      </c>
      <c r="I279" s="669">
        <f>J279+K279+L279</f>
        <v>15</v>
      </c>
      <c r="J279" s="644"/>
      <c r="K279" s="644"/>
      <c r="L279" s="644">
        <v>15</v>
      </c>
      <c r="M279" s="658">
        <f aca="true" t="shared" si="77" ref="M279:M284">H279-I279</f>
        <v>30</v>
      </c>
      <c r="N279" s="659"/>
      <c r="O279" s="665"/>
      <c r="P279" s="666"/>
      <c r="Q279" s="652"/>
      <c r="R279" s="653"/>
      <c r="S279" s="654"/>
      <c r="T279" s="655"/>
      <c r="U279" s="653"/>
      <c r="V279" s="656"/>
      <c r="W279" s="652">
        <v>1</v>
      </c>
      <c r="X279" s="653"/>
      <c r="Y279" s="656"/>
      <c r="Z279" s="198"/>
      <c r="AA279" s="198"/>
      <c r="AB279" s="790"/>
      <c r="AC279" s="790"/>
      <c r="AD279" s="790"/>
    </row>
    <row r="280" spans="1:30" ht="16.5" hidden="1" thickBot="1">
      <c r="A280" s="621" t="s">
        <v>425</v>
      </c>
      <c r="B280" s="598" t="s">
        <v>399</v>
      </c>
      <c r="C280" s="613"/>
      <c r="D280" s="639"/>
      <c r="E280" s="639"/>
      <c r="F280" s="640"/>
      <c r="G280" s="667">
        <v>1</v>
      </c>
      <c r="H280" s="668">
        <f>G280*30</f>
        <v>30</v>
      </c>
      <c r="I280" s="669">
        <f>J280+K280+L280</f>
        <v>10</v>
      </c>
      <c r="J280" s="644"/>
      <c r="K280" s="644"/>
      <c r="L280" s="718">
        <v>10</v>
      </c>
      <c r="M280" s="658">
        <f t="shared" si="77"/>
        <v>20</v>
      </c>
      <c r="N280" s="655"/>
      <c r="O280" s="653"/>
      <c r="P280" s="656"/>
      <c r="Q280" s="652"/>
      <c r="R280" s="653"/>
      <c r="S280" s="654"/>
      <c r="T280" s="655"/>
      <c r="U280" s="653"/>
      <c r="V280" s="656"/>
      <c r="W280" s="652"/>
      <c r="X280" s="653">
        <v>1</v>
      </c>
      <c r="Y280" s="656"/>
      <c r="Z280" s="198"/>
      <c r="AA280" s="198"/>
      <c r="AB280" s="790"/>
      <c r="AC280" s="790"/>
      <c r="AD280" s="790"/>
    </row>
    <row r="281" spans="1:30" ht="16.5" hidden="1" thickBot="1">
      <c r="A281" s="621" t="s">
        <v>426</v>
      </c>
      <c r="B281" s="598" t="s">
        <v>399</v>
      </c>
      <c r="C281" s="613"/>
      <c r="D281" s="639" t="s">
        <v>84</v>
      </c>
      <c r="E281" s="639"/>
      <c r="F281" s="640"/>
      <c r="G281" s="667">
        <v>1</v>
      </c>
      <c r="H281" s="668">
        <f>G281*30</f>
        <v>30</v>
      </c>
      <c r="I281" s="669">
        <f>J281+K281+L281</f>
        <v>10</v>
      </c>
      <c r="J281" s="644"/>
      <c r="K281" s="644"/>
      <c r="L281" s="718">
        <v>10</v>
      </c>
      <c r="M281" s="658">
        <f t="shared" si="77"/>
        <v>20</v>
      </c>
      <c r="N281" s="655"/>
      <c r="O281" s="653"/>
      <c r="P281" s="656"/>
      <c r="Q281" s="652"/>
      <c r="R281" s="653"/>
      <c r="S281" s="654"/>
      <c r="T281" s="655"/>
      <c r="U281" s="653"/>
      <c r="V281" s="656"/>
      <c r="W281" s="652"/>
      <c r="X281" s="653"/>
      <c r="Y281" s="656">
        <v>1</v>
      </c>
      <c r="Z281" s="198"/>
      <c r="AA281" s="198"/>
      <c r="AB281" s="790"/>
      <c r="AC281" s="790"/>
      <c r="AD281" s="790"/>
    </row>
    <row r="282" spans="1:30" ht="32.25" hidden="1" thickBot="1">
      <c r="A282" s="621" t="s">
        <v>427</v>
      </c>
      <c r="B282" s="598" t="s">
        <v>400</v>
      </c>
      <c r="C282" s="613" t="s">
        <v>90</v>
      </c>
      <c r="D282" s="639"/>
      <c r="E282" s="639"/>
      <c r="F282" s="640"/>
      <c r="G282" s="660">
        <v>4.5</v>
      </c>
      <c r="H282" s="662">
        <f>G282*30</f>
        <v>135</v>
      </c>
      <c r="I282" s="626">
        <f>J282+K282+L282</f>
        <v>45</v>
      </c>
      <c r="J282" s="610">
        <v>27</v>
      </c>
      <c r="K282" s="610">
        <v>18</v>
      </c>
      <c r="L282" s="610"/>
      <c r="M282" s="657">
        <f t="shared" si="77"/>
        <v>90</v>
      </c>
      <c r="N282" s="655"/>
      <c r="O282" s="653"/>
      <c r="P282" s="656"/>
      <c r="Q282" s="652"/>
      <c r="R282" s="653"/>
      <c r="S282" s="654"/>
      <c r="T282" s="655"/>
      <c r="U282" s="653"/>
      <c r="V282" s="656"/>
      <c r="W282" s="652"/>
      <c r="X282" s="653">
        <v>5</v>
      </c>
      <c r="Y282" s="656"/>
      <c r="Z282" s="198"/>
      <c r="AA282" s="198"/>
      <c r="AB282" s="790"/>
      <c r="AC282" s="790"/>
      <c r="AD282" s="790"/>
    </row>
    <row r="283" spans="1:30" ht="32.25" hidden="1" thickBot="1">
      <c r="A283" s="621" t="s">
        <v>429</v>
      </c>
      <c r="B283" s="598" t="s">
        <v>401</v>
      </c>
      <c r="C283" s="613"/>
      <c r="D283" s="639"/>
      <c r="E283" s="639"/>
      <c r="F283" s="640"/>
      <c r="G283" s="660">
        <f>G284+G285+G286</f>
        <v>5</v>
      </c>
      <c r="H283" s="662">
        <f>H284+H285+H286</f>
        <v>150</v>
      </c>
      <c r="I283" s="626">
        <f>I284+I285+I286</f>
        <v>60</v>
      </c>
      <c r="J283" s="610">
        <f>J284+J285+J286</f>
        <v>30</v>
      </c>
      <c r="K283" s="610"/>
      <c r="L283" s="610">
        <f>L284+L285+L286</f>
        <v>30</v>
      </c>
      <c r="M283" s="657">
        <f>M284+M285+M286</f>
        <v>90</v>
      </c>
      <c r="N283" s="655"/>
      <c r="O283" s="653"/>
      <c r="P283" s="656"/>
      <c r="Q283" s="652"/>
      <c r="R283" s="653"/>
      <c r="S283" s="654"/>
      <c r="T283" s="655"/>
      <c r="U283" s="653"/>
      <c r="V283" s="656"/>
      <c r="W283" s="652"/>
      <c r="X283" s="653"/>
      <c r="Y283" s="656"/>
      <c r="Z283" s="198"/>
      <c r="AA283" s="198"/>
      <c r="AB283" s="790"/>
      <c r="AC283" s="790"/>
      <c r="AD283" s="790"/>
    </row>
    <row r="284" spans="1:30" ht="32.25" hidden="1" thickBot="1">
      <c r="A284" s="621" t="s">
        <v>428</v>
      </c>
      <c r="B284" s="598" t="s">
        <v>401</v>
      </c>
      <c r="C284" s="613"/>
      <c r="D284" s="639">
        <v>5</v>
      </c>
      <c r="E284" s="639"/>
      <c r="F284" s="640"/>
      <c r="G284" s="667">
        <v>3</v>
      </c>
      <c r="H284" s="668">
        <f aca="true" t="shared" si="78" ref="H284:H289">G284*30</f>
        <v>90</v>
      </c>
      <c r="I284" s="669">
        <f aca="true" t="shared" si="79" ref="I284:I289">J284+K284+L284</f>
        <v>30</v>
      </c>
      <c r="J284" s="644">
        <v>15</v>
      </c>
      <c r="K284" s="644"/>
      <c r="L284" s="644">
        <v>15</v>
      </c>
      <c r="M284" s="658">
        <f t="shared" si="77"/>
        <v>60</v>
      </c>
      <c r="N284" s="655"/>
      <c r="O284" s="653"/>
      <c r="P284" s="656"/>
      <c r="Q284" s="652"/>
      <c r="R284" s="653"/>
      <c r="S284" s="654"/>
      <c r="T284" s="655">
        <v>2</v>
      </c>
      <c r="U284" s="653"/>
      <c r="V284" s="656"/>
      <c r="W284" s="652"/>
      <c r="X284" s="653"/>
      <c r="Y284" s="656"/>
      <c r="Z284" s="198"/>
      <c r="AA284" s="198"/>
      <c r="AB284" s="790"/>
      <c r="AC284" s="790"/>
      <c r="AD284" s="790"/>
    </row>
    <row r="285" spans="1:30" ht="32.25" hidden="1" thickBot="1">
      <c r="A285" s="621" t="s">
        <v>430</v>
      </c>
      <c r="B285" s="598" t="s">
        <v>401</v>
      </c>
      <c r="C285" s="613"/>
      <c r="D285" s="639"/>
      <c r="E285" s="639"/>
      <c r="F285" s="640"/>
      <c r="G285" s="667">
        <v>1</v>
      </c>
      <c r="H285" s="668">
        <f t="shared" si="78"/>
        <v>30</v>
      </c>
      <c r="I285" s="669">
        <f t="shared" si="79"/>
        <v>10</v>
      </c>
      <c r="J285" s="644">
        <v>5</v>
      </c>
      <c r="K285" s="644"/>
      <c r="L285" s="644">
        <v>5</v>
      </c>
      <c r="M285" s="658">
        <f>H285-I285</f>
        <v>20</v>
      </c>
      <c r="N285" s="655"/>
      <c r="O285" s="653"/>
      <c r="P285" s="656"/>
      <c r="Q285" s="652"/>
      <c r="R285" s="653"/>
      <c r="S285" s="654"/>
      <c r="T285" s="655"/>
      <c r="U285" s="653">
        <v>1</v>
      </c>
      <c r="V285" s="656"/>
      <c r="W285" s="652"/>
      <c r="X285" s="653"/>
      <c r="Y285" s="656"/>
      <c r="Z285" s="198"/>
      <c r="AA285" s="198"/>
      <c r="AB285" s="790"/>
      <c r="AC285" s="790"/>
      <c r="AD285" s="790"/>
    </row>
    <row r="286" spans="1:30" ht="32.25" hidden="1" thickBot="1">
      <c r="A286" s="621" t="s">
        <v>431</v>
      </c>
      <c r="B286" s="598" t="s">
        <v>401</v>
      </c>
      <c r="C286" s="613"/>
      <c r="D286" s="639" t="s">
        <v>67</v>
      </c>
      <c r="E286" s="639"/>
      <c r="F286" s="640"/>
      <c r="G286" s="667">
        <v>1</v>
      </c>
      <c r="H286" s="668">
        <f t="shared" si="78"/>
        <v>30</v>
      </c>
      <c r="I286" s="669">
        <f t="shared" si="79"/>
        <v>20</v>
      </c>
      <c r="J286" s="644">
        <v>10</v>
      </c>
      <c r="K286" s="644"/>
      <c r="L286" s="644">
        <v>10</v>
      </c>
      <c r="M286" s="658">
        <f>H286-I286</f>
        <v>10</v>
      </c>
      <c r="N286" s="655"/>
      <c r="O286" s="653"/>
      <c r="P286" s="656"/>
      <c r="Q286" s="652"/>
      <c r="R286" s="653"/>
      <c r="S286" s="654"/>
      <c r="T286" s="655"/>
      <c r="U286" s="653"/>
      <c r="V286" s="656">
        <v>2</v>
      </c>
      <c r="W286" s="652"/>
      <c r="X286" s="653"/>
      <c r="Y286" s="656"/>
      <c r="Z286" s="198"/>
      <c r="AA286" s="198"/>
      <c r="AB286" s="790"/>
      <c r="AC286" s="790"/>
      <c r="AD286" s="790"/>
    </row>
    <row r="287" spans="1:30" ht="16.5" hidden="1" thickBot="1">
      <c r="A287" s="621" t="s">
        <v>432</v>
      </c>
      <c r="B287" s="598" t="s">
        <v>402</v>
      </c>
      <c r="C287" s="613">
        <v>7</v>
      </c>
      <c r="D287" s="639"/>
      <c r="E287" s="639"/>
      <c r="F287" s="640"/>
      <c r="G287" s="660">
        <v>3</v>
      </c>
      <c r="H287" s="662">
        <f t="shared" si="78"/>
        <v>90</v>
      </c>
      <c r="I287" s="626">
        <f t="shared" si="79"/>
        <v>31</v>
      </c>
      <c r="J287" s="610">
        <v>15</v>
      </c>
      <c r="K287" s="610">
        <v>8</v>
      </c>
      <c r="L287" s="610">
        <v>8</v>
      </c>
      <c r="M287" s="657">
        <f>H287-I287</f>
        <v>59</v>
      </c>
      <c r="N287" s="655"/>
      <c r="O287" s="653"/>
      <c r="P287" s="656"/>
      <c r="Q287" s="652"/>
      <c r="R287" s="653"/>
      <c r="S287" s="654"/>
      <c r="T287" s="655"/>
      <c r="U287" s="653"/>
      <c r="V287" s="656"/>
      <c r="W287" s="652">
        <v>2</v>
      </c>
      <c r="X287" s="653"/>
      <c r="Y287" s="656"/>
      <c r="Z287" s="198"/>
      <c r="AA287" s="198"/>
      <c r="AB287" s="790"/>
      <c r="AC287" s="790"/>
      <c r="AD287" s="790"/>
    </row>
    <row r="288" spans="1:30" ht="32.25" hidden="1" thickBot="1">
      <c r="A288" s="621" t="s">
        <v>433</v>
      </c>
      <c r="B288" s="598" t="s">
        <v>403</v>
      </c>
      <c r="C288" s="613"/>
      <c r="D288" s="639" t="s">
        <v>84</v>
      </c>
      <c r="E288" s="639"/>
      <c r="F288" s="640"/>
      <c r="G288" s="660">
        <v>3</v>
      </c>
      <c r="H288" s="662">
        <f t="shared" si="78"/>
        <v>90</v>
      </c>
      <c r="I288" s="626">
        <f t="shared" si="79"/>
        <v>30</v>
      </c>
      <c r="J288" s="610">
        <v>20</v>
      </c>
      <c r="K288" s="610"/>
      <c r="L288" s="610">
        <v>10</v>
      </c>
      <c r="M288" s="657">
        <f>H288-I288</f>
        <v>60</v>
      </c>
      <c r="N288" s="655"/>
      <c r="O288" s="653"/>
      <c r="P288" s="656"/>
      <c r="Q288" s="652"/>
      <c r="R288" s="653"/>
      <c r="S288" s="654"/>
      <c r="T288" s="655"/>
      <c r="U288" s="653"/>
      <c r="V288" s="656"/>
      <c r="W288" s="652"/>
      <c r="X288" s="653">
        <v>3</v>
      </c>
      <c r="Y288" s="656"/>
      <c r="Z288" s="198"/>
      <c r="AA288" s="198"/>
      <c r="AB288" s="790"/>
      <c r="AC288" s="790"/>
      <c r="AD288" s="790"/>
    </row>
    <row r="289" spans="1:30" ht="16.5" hidden="1" thickBot="1">
      <c r="A289" s="621" t="s">
        <v>434</v>
      </c>
      <c r="B289" s="598" t="s">
        <v>406</v>
      </c>
      <c r="C289" s="613"/>
      <c r="D289" s="639"/>
      <c r="E289" s="639"/>
      <c r="F289" s="640">
        <v>5</v>
      </c>
      <c r="G289" s="660">
        <v>1</v>
      </c>
      <c r="H289" s="662">
        <f t="shared" si="78"/>
        <v>30</v>
      </c>
      <c r="I289" s="626">
        <f t="shared" si="79"/>
        <v>15</v>
      </c>
      <c r="J289" s="610"/>
      <c r="K289" s="610"/>
      <c r="L289" s="610">
        <v>15</v>
      </c>
      <c r="M289" s="657">
        <f>H289-I289</f>
        <v>15</v>
      </c>
      <c r="N289" s="655"/>
      <c r="O289" s="653"/>
      <c r="P289" s="656"/>
      <c r="Q289" s="652"/>
      <c r="R289" s="653"/>
      <c r="S289" s="654"/>
      <c r="T289" s="655">
        <v>1</v>
      </c>
      <c r="U289" s="653"/>
      <c r="V289" s="656"/>
      <c r="W289" s="652"/>
      <c r="X289" s="653"/>
      <c r="Y289" s="656"/>
      <c r="Z289" s="198"/>
      <c r="AA289" s="198"/>
      <c r="AB289" s="790"/>
      <c r="AC289" s="790"/>
      <c r="AD289" s="790"/>
    </row>
    <row r="290" spans="1:30" ht="32.25" hidden="1" thickBot="1">
      <c r="A290" s="621" t="s">
        <v>435</v>
      </c>
      <c r="B290" s="598" t="s">
        <v>404</v>
      </c>
      <c r="C290" s="613"/>
      <c r="D290" s="639"/>
      <c r="E290" s="639"/>
      <c r="F290" s="640"/>
      <c r="G290" s="660">
        <f aca="true" t="shared" si="80" ref="G290:M290">G291+G292+G293+G294</f>
        <v>11</v>
      </c>
      <c r="H290" s="662">
        <f t="shared" si="80"/>
        <v>330</v>
      </c>
      <c r="I290" s="626">
        <f t="shared" si="80"/>
        <v>165</v>
      </c>
      <c r="J290" s="610">
        <f t="shared" si="80"/>
        <v>70</v>
      </c>
      <c r="K290" s="610">
        <f t="shared" si="80"/>
        <v>55</v>
      </c>
      <c r="L290" s="610">
        <f t="shared" si="80"/>
        <v>40</v>
      </c>
      <c r="M290" s="657">
        <f t="shared" si="80"/>
        <v>165</v>
      </c>
      <c r="N290" s="655"/>
      <c r="O290" s="653"/>
      <c r="P290" s="656"/>
      <c r="Q290" s="652"/>
      <c r="R290" s="653"/>
      <c r="S290" s="654"/>
      <c r="T290" s="655"/>
      <c r="U290" s="653"/>
      <c r="V290" s="656"/>
      <c r="W290" s="652"/>
      <c r="X290" s="653"/>
      <c r="Y290" s="656"/>
      <c r="Z290" s="198"/>
      <c r="AA290" s="198"/>
      <c r="AB290" s="790"/>
      <c r="AC290" s="790"/>
      <c r="AD290" s="790"/>
    </row>
    <row r="291" spans="1:30" ht="32.25" hidden="1" thickBot="1">
      <c r="A291" s="621" t="s">
        <v>436</v>
      </c>
      <c r="B291" s="598" t="s">
        <v>404</v>
      </c>
      <c r="C291" s="613"/>
      <c r="D291" s="639">
        <v>5</v>
      </c>
      <c r="E291" s="639"/>
      <c r="F291" s="640"/>
      <c r="G291" s="667">
        <v>3</v>
      </c>
      <c r="H291" s="668">
        <f>G291*30</f>
        <v>90</v>
      </c>
      <c r="I291" s="669">
        <f>J291+K291+L291</f>
        <v>45</v>
      </c>
      <c r="J291" s="644">
        <v>30</v>
      </c>
      <c r="K291" s="644">
        <v>15</v>
      </c>
      <c r="L291" s="644"/>
      <c r="M291" s="658">
        <f>H291-I291</f>
        <v>45</v>
      </c>
      <c r="N291" s="655"/>
      <c r="O291" s="653"/>
      <c r="P291" s="656"/>
      <c r="Q291" s="652"/>
      <c r="R291" s="653"/>
      <c r="S291" s="654"/>
      <c r="T291" s="655">
        <v>3</v>
      </c>
      <c r="U291" s="653"/>
      <c r="V291" s="656"/>
      <c r="W291" s="652"/>
      <c r="X291" s="653"/>
      <c r="Y291" s="656"/>
      <c r="Z291" s="198"/>
      <c r="AA291" s="198"/>
      <c r="AB291" s="790"/>
      <c r="AC291" s="790"/>
      <c r="AD291" s="790"/>
    </row>
    <row r="292" spans="1:30" ht="32.25" hidden="1" thickBot="1">
      <c r="A292" s="621" t="s">
        <v>437</v>
      </c>
      <c r="B292" s="598" t="s">
        <v>404</v>
      </c>
      <c r="C292" s="613"/>
      <c r="D292" s="639"/>
      <c r="E292" s="639"/>
      <c r="F292" s="640"/>
      <c r="G292" s="667">
        <v>3</v>
      </c>
      <c r="H292" s="668">
        <f>G292*30</f>
        <v>90</v>
      </c>
      <c r="I292" s="669">
        <f>J292+K292+L292</f>
        <v>40</v>
      </c>
      <c r="J292" s="644">
        <v>20</v>
      </c>
      <c r="K292" s="644">
        <v>20</v>
      </c>
      <c r="L292" s="644"/>
      <c r="M292" s="658">
        <f>H292-I292</f>
        <v>50</v>
      </c>
      <c r="N292" s="655"/>
      <c r="O292" s="653"/>
      <c r="P292" s="656"/>
      <c r="Q292" s="652"/>
      <c r="R292" s="653"/>
      <c r="S292" s="654"/>
      <c r="T292" s="659"/>
      <c r="U292" s="665">
        <v>2</v>
      </c>
      <c r="V292" s="666"/>
      <c r="W292" s="652"/>
      <c r="X292" s="653"/>
      <c r="Y292" s="656"/>
      <c r="Z292" s="198"/>
      <c r="AA292" s="198"/>
      <c r="AB292" s="790"/>
      <c r="AC292" s="790"/>
      <c r="AD292" s="790"/>
    </row>
    <row r="293" spans="1:30" ht="32.25" hidden="1" thickBot="1">
      <c r="A293" s="621" t="s">
        <v>438</v>
      </c>
      <c r="B293" s="598" t="s">
        <v>404</v>
      </c>
      <c r="C293" s="613" t="s">
        <v>67</v>
      </c>
      <c r="D293" s="639"/>
      <c r="E293" s="639"/>
      <c r="F293" s="640"/>
      <c r="G293" s="667">
        <v>4</v>
      </c>
      <c r="H293" s="668">
        <f>G293*30</f>
        <v>120</v>
      </c>
      <c r="I293" s="669">
        <f>J293+K293+L293</f>
        <v>60</v>
      </c>
      <c r="J293" s="644">
        <v>20</v>
      </c>
      <c r="K293" s="644">
        <v>20</v>
      </c>
      <c r="L293" s="644">
        <v>20</v>
      </c>
      <c r="M293" s="658">
        <f>H293-I293</f>
        <v>60</v>
      </c>
      <c r="N293" s="655"/>
      <c r="O293" s="653"/>
      <c r="P293" s="656"/>
      <c r="Q293" s="652"/>
      <c r="R293" s="653"/>
      <c r="S293" s="654"/>
      <c r="T293" s="655"/>
      <c r="U293" s="653"/>
      <c r="V293" s="656">
        <v>3</v>
      </c>
      <c r="W293" s="652"/>
      <c r="X293" s="653"/>
      <c r="Y293" s="656"/>
      <c r="Z293" s="198"/>
      <c r="AA293" s="198"/>
      <c r="AB293" s="790"/>
      <c r="AC293" s="790"/>
      <c r="AD293" s="790"/>
    </row>
    <row r="294" spans="1:30" ht="32.25" hidden="1" thickBot="1">
      <c r="A294" s="621" t="s">
        <v>491</v>
      </c>
      <c r="B294" s="598" t="s">
        <v>490</v>
      </c>
      <c r="C294" s="613"/>
      <c r="D294" s="639"/>
      <c r="E294" s="639"/>
      <c r="F294" s="640" t="s">
        <v>90</v>
      </c>
      <c r="G294" s="667">
        <v>1</v>
      </c>
      <c r="H294" s="668">
        <f>G294*30</f>
        <v>30</v>
      </c>
      <c r="I294" s="669">
        <f>J294+K294+L294</f>
        <v>20</v>
      </c>
      <c r="J294" s="644"/>
      <c r="K294" s="644"/>
      <c r="L294" s="644">
        <v>20</v>
      </c>
      <c r="M294" s="658">
        <f>H294-I294</f>
        <v>10</v>
      </c>
      <c r="N294" s="655"/>
      <c r="O294" s="653"/>
      <c r="P294" s="656"/>
      <c r="Q294" s="652"/>
      <c r="R294" s="653"/>
      <c r="S294" s="654"/>
      <c r="T294" s="655"/>
      <c r="U294" s="653"/>
      <c r="V294" s="656"/>
      <c r="W294" s="652"/>
      <c r="X294" s="653">
        <v>2</v>
      </c>
      <c r="Y294" s="656"/>
      <c r="Z294" s="198"/>
      <c r="AA294" s="198"/>
      <c r="AB294" s="790"/>
      <c r="AC294" s="790"/>
      <c r="AD294" s="790"/>
    </row>
    <row r="295" spans="1:30" ht="16.5" hidden="1" thickBot="1">
      <c r="A295" s="622" t="s">
        <v>439</v>
      </c>
      <c r="B295" s="624" t="s">
        <v>405</v>
      </c>
      <c r="C295" s="613"/>
      <c r="D295" s="639" t="s">
        <v>67</v>
      </c>
      <c r="E295" s="639"/>
      <c r="F295" s="640"/>
      <c r="G295" s="660">
        <v>3</v>
      </c>
      <c r="H295" s="662">
        <f>G295*30</f>
        <v>90</v>
      </c>
      <c r="I295" s="626">
        <f>J295+K295+L295</f>
        <v>30</v>
      </c>
      <c r="J295" s="610">
        <v>20</v>
      </c>
      <c r="K295" s="610">
        <v>10</v>
      </c>
      <c r="L295" s="610"/>
      <c r="M295" s="657">
        <f>H295-I295</f>
        <v>60</v>
      </c>
      <c r="N295" s="655"/>
      <c r="O295" s="653"/>
      <c r="P295" s="656"/>
      <c r="Q295" s="652"/>
      <c r="R295" s="653"/>
      <c r="S295" s="654"/>
      <c r="T295" s="655"/>
      <c r="U295" s="653"/>
      <c r="V295" s="656">
        <v>3</v>
      </c>
      <c r="W295" s="652"/>
      <c r="X295" s="653"/>
      <c r="Y295" s="656"/>
      <c r="Z295" s="198"/>
      <c r="AA295" s="198"/>
      <c r="AB295" s="790"/>
      <c r="AC295" s="790"/>
      <c r="AD295" s="790"/>
    </row>
    <row r="296" spans="1:30" ht="16.5" hidden="1" thickBot="1">
      <c r="A296" s="2201" t="s">
        <v>494</v>
      </c>
      <c r="B296" s="2202"/>
      <c r="C296" s="2202"/>
      <c r="D296" s="2202"/>
      <c r="E296" s="2202"/>
      <c r="F296" s="2203"/>
      <c r="G296" s="609">
        <f>G261+G262+G263+G264+G271+G272+G278+G282+G283+G287+G288+G289+G290+G295</f>
        <v>71.5</v>
      </c>
      <c r="H296" s="106">
        <f aca="true" t="shared" si="81" ref="H296:M296">H261+H262+H263+H264+H271+H272+H278+H282+H283+H287+H288+H289+H290+H295</f>
        <v>2145</v>
      </c>
      <c r="I296" s="681">
        <f t="shared" si="81"/>
        <v>959</v>
      </c>
      <c r="J296" s="614">
        <f t="shared" si="81"/>
        <v>491</v>
      </c>
      <c r="K296" s="614">
        <f t="shared" si="81"/>
        <v>228</v>
      </c>
      <c r="L296" s="614">
        <f t="shared" si="81"/>
        <v>240</v>
      </c>
      <c r="M296" s="619">
        <f t="shared" si="81"/>
        <v>1186</v>
      </c>
      <c r="N296" s="240"/>
      <c r="O296" s="241"/>
      <c r="P296" s="234"/>
      <c r="Q296" s="616"/>
      <c r="R296" s="241"/>
      <c r="S296" s="617">
        <f>S265</f>
        <v>2</v>
      </c>
      <c r="T296" s="240">
        <f>T266+T284+T289+T291</f>
        <v>8</v>
      </c>
      <c r="U296" s="241">
        <f>U261+U267+U273+U285+U292</f>
        <v>11</v>
      </c>
      <c r="V296" s="234">
        <f>V268+V274+V286+V293+V295</f>
        <v>15</v>
      </c>
      <c r="W296" s="616">
        <f>W269+W271+W275+W277+W279+W287</f>
        <v>18</v>
      </c>
      <c r="X296" s="241">
        <f>X270+X276+X280+X282+X288+X294</f>
        <v>19</v>
      </c>
      <c r="Y296" s="234">
        <f>Y262+Y263+Y281</f>
        <v>8</v>
      </c>
      <c r="Z296" s="198"/>
      <c r="AA296" s="198"/>
      <c r="AB296" s="790"/>
      <c r="AC296" s="790"/>
      <c r="AD296" s="790"/>
    </row>
    <row r="297" spans="1:30" ht="32.25" customHeight="1" hidden="1" thickBot="1">
      <c r="A297" s="2201" t="s">
        <v>521</v>
      </c>
      <c r="B297" s="2202"/>
      <c r="C297" s="2202"/>
      <c r="D297" s="2202"/>
      <c r="E297" s="2202"/>
      <c r="F297" s="2203"/>
      <c r="G297" s="105">
        <f>G117+G167</f>
        <v>78</v>
      </c>
      <c r="H297" s="106">
        <f aca="true" t="shared" si="82" ref="H297:Y297">H117+H167</f>
        <v>2340</v>
      </c>
      <c r="I297" s="618">
        <f t="shared" si="82"/>
        <v>1037</v>
      </c>
      <c r="J297" s="614"/>
      <c r="K297" s="614"/>
      <c r="L297" s="614"/>
      <c r="M297" s="619">
        <f t="shared" si="82"/>
        <v>1213</v>
      </c>
      <c r="N297" s="618"/>
      <c r="O297" s="614"/>
      <c r="P297" s="619"/>
      <c r="Q297" s="618">
        <f t="shared" si="82"/>
        <v>0</v>
      </c>
      <c r="R297" s="614">
        <f t="shared" si="82"/>
        <v>2</v>
      </c>
      <c r="S297" s="619">
        <f t="shared" si="82"/>
        <v>4</v>
      </c>
      <c r="T297" s="618">
        <f t="shared" si="82"/>
        <v>8</v>
      </c>
      <c r="U297" s="614">
        <f t="shared" si="82"/>
        <v>15</v>
      </c>
      <c r="V297" s="619">
        <f t="shared" si="82"/>
        <v>21</v>
      </c>
      <c r="W297" s="618">
        <f t="shared" si="82"/>
        <v>10</v>
      </c>
      <c r="X297" s="614">
        <f t="shared" si="82"/>
        <v>9</v>
      </c>
      <c r="Y297" s="619">
        <f t="shared" si="82"/>
        <v>10</v>
      </c>
      <c r="Z297" s="198"/>
      <c r="AA297" s="198"/>
      <c r="AB297" s="790"/>
      <c r="AC297" s="790"/>
      <c r="AD297" s="790"/>
    </row>
    <row r="298" spans="1:30" ht="34.5" customHeight="1" hidden="1" thickBot="1">
      <c r="A298" s="2201" t="s">
        <v>509</v>
      </c>
      <c r="B298" s="2202"/>
      <c r="C298" s="2202"/>
      <c r="D298" s="2202"/>
      <c r="E298" s="2202"/>
      <c r="F298" s="2203"/>
      <c r="G298" s="605">
        <f>G117+G218</f>
        <v>80.5</v>
      </c>
      <c r="H298" s="606">
        <f aca="true" t="shared" si="83" ref="H298:Y298">H117+H218</f>
        <v>2415</v>
      </c>
      <c r="I298" s="689">
        <f t="shared" si="83"/>
        <v>1062</v>
      </c>
      <c r="J298" s="607"/>
      <c r="K298" s="607"/>
      <c r="L298" s="607"/>
      <c r="M298" s="690">
        <f t="shared" si="83"/>
        <v>1263</v>
      </c>
      <c r="N298" s="689"/>
      <c r="O298" s="607"/>
      <c r="P298" s="690"/>
      <c r="Q298" s="689">
        <f t="shared" si="83"/>
        <v>0</v>
      </c>
      <c r="R298" s="607">
        <f t="shared" si="83"/>
        <v>4</v>
      </c>
      <c r="S298" s="690">
        <f t="shared" si="83"/>
        <v>3</v>
      </c>
      <c r="T298" s="689">
        <f t="shared" si="83"/>
        <v>8</v>
      </c>
      <c r="U298" s="607">
        <f t="shared" si="83"/>
        <v>15</v>
      </c>
      <c r="V298" s="690">
        <f t="shared" si="83"/>
        <v>22</v>
      </c>
      <c r="W298" s="689">
        <f t="shared" si="83"/>
        <v>19</v>
      </c>
      <c r="X298" s="607">
        <f t="shared" si="83"/>
        <v>14</v>
      </c>
      <c r="Y298" s="690">
        <f t="shared" si="83"/>
        <v>16</v>
      </c>
      <c r="Z298" s="198"/>
      <c r="AA298" s="198"/>
      <c r="AB298" s="790"/>
      <c r="AC298" s="790"/>
      <c r="AD298" s="790"/>
    </row>
    <row r="299" spans="1:30" ht="33.75" customHeight="1" hidden="1" thickBot="1">
      <c r="A299" s="2201" t="s">
        <v>510</v>
      </c>
      <c r="B299" s="2202"/>
      <c r="C299" s="2202"/>
      <c r="D299" s="2202"/>
      <c r="E299" s="2202"/>
      <c r="F299" s="2203"/>
      <c r="G299" s="605">
        <f>G117+G259</f>
        <v>80.5</v>
      </c>
      <c r="H299" s="606">
        <f aca="true" t="shared" si="84" ref="H299:Y299">H117+H259</f>
        <v>2415</v>
      </c>
      <c r="I299" s="689">
        <f t="shared" si="84"/>
        <v>952</v>
      </c>
      <c r="J299" s="607"/>
      <c r="K299" s="607"/>
      <c r="L299" s="607"/>
      <c r="M299" s="690">
        <f t="shared" si="84"/>
        <v>1463</v>
      </c>
      <c r="N299" s="689"/>
      <c r="O299" s="607"/>
      <c r="P299" s="690"/>
      <c r="Q299" s="689">
        <f t="shared" si="84"/>
        <v>0</v>
      </c>
      <c r="R299" s="607">
        <f t="shared" si="84"/>
        <v>4</v>
      </c>
      <c r="S299" s="690">
        <f t="shared" si="84"/>
        <v>3</v>
      </c>
      <c r="T299" s="689">
        <f t="shared" si="84"/>
        <v>13</v>
      </c>
      <c r="U299" s="607">
        <f t="shared" si="84"/>
        <v>18</v>
      </c>
      <c r="V299" s="690">
        <f t="shared" si="84"/>
        <v>17</v>
      </c>
      <c r="W299" s="689">
        <f t="shared" si="84"/>
        <v>16</v>
      </c>
      <c r="X299" s="607">
        <f t="shared" si="84"/>
        <v>14</v>
      </c>
      <c r="Y299" s="690">
        <f t="shared" si="84"/>
        <v>11</v>
      </c>
      <c r="Z299" s="198"/>
      <c r="AA299" s="198"/>
      <c r="AB299" s="790"/>
      <c r="AC299" s="790"/>
      <c r="AD299" s="790"/>
    </row>
    <row r="300" spans="1:30" ht="16.5" hidden="1" thickBot="1">
      <c r="A300" s="2201" t="s">
        <v>511</v>
      </c>
      <c r="B300" s="2202"/>
      <c r="C300" s="2202"/>
      <c r="D300" s="2202"/>
      <c r="E300" s="2202"/>
      <c r="F300" s="2203"/>
      <c r="G300" s="605">
        <f>G117+G296</f>
        <v>80.5</v>
      </c>
      <c r="H300" s="606">
        <f aca="true" t="shared" si="85" ref="H300:Y300">H117+H296</f>
        <v>2415</v>
      </c>
      <c r="I300" s="689">
        <f t="shared" si="85"/>
        <v>1049</v>
      </c>
      <c r="J300" s="607"/>
      <c r="K300" s="607"/>
      <c r="L300" s="607"/>
      <c r="M300" s="690">
        <f t="shared" si="85"/>
        <v>1366</v>
      </c>
      <c r="N300" s="689"/>
      <c r="O300" s="607"/>
      <c r="P300" s="690"/>
      <c r="Q300" s="689">
        <f t="shared" si="85"/>
        <v>0</v>
      </c>
      <c r="R300" s="607">
        <f t="shared" si="85"/>
        <v>2</v>
      </c>
      <c r="S300" s="690">
        <f t="shared" si="85"/>
        <v>3</v>
      </c>
      <c r="T300" s="689">
        <f t="shared" si="85"/>
        <v>10</v>
      </c>
      <c r="U300" s="607">
        <f t="shared" si="85"/>
        <v>13</v>
      </c>
      <c r="V300" s="690">
        <f t="shared" si="85"/>
        <v>16</v>
      </c>
      <c r="W300" s="689">
        <f t="shared" si="85"/>
        <v>18</v>
      </c>
      <c r="X300" s="607">
        <f t="shared" si="85"/>
        <v>19</v>
      </c>
      <c r="Y300" s="690">
        <f t="shared" si="85"/>
        <v>8</v>
      </c>
      <c r="Z300" s="198"/>
      <c r="AA300" s="198"/>
      <c r="AB300" s="790"/>
      <c r="AC300" s="790"/>
      <c r="AD300" s="790"/>
    </row>
    <row r="301" spans="1:40" ht="16.5" thickBot="1">
      <c r="A301" s="2201" t="s">
        <v>512</v>
      </c>
      <c r="B301" s="2202"/>
      <c r="C301" s="2202"/>
      <c r="D301" s="2202"/>
      <c r="E301" s="2202"/>
      <c r="F301" s="2202"/>
      <c r="G301" s="2202"/>
      <c r="H301" s="2202"/>
      <c r="I301" s="2202"/>
      <c r="J301" s="2202"/>
      <c r="K301" s="2202"/>
      <c r="L301" s="2202"/>
      <c r="M301" s="2202"/>
      <c r="N301" s="2202"/>
      <c r="O301" s="2202"/>
      <c r="P301" s="2202"/>
      <c r="Q301" s="2202"/>
      <c r="R301" s="2202"/>
      <c r="S301" s="2202"/>
      <c r="T301" s="2202"/>
      <c r="U301" s="2202"/>
      <c r="V301" s="2202"/>
      <c r="W301" s="2202"/>
      <c r="X301" s="2202"/>
      <c r="Y301" s="2203"/>
      <c r="Z301" s="198"/>
      <c r="AA301" s="198"/>
      <c r="AB301" s="789" t="s">
        <v>43</v>
      </c>
      <c r="AC301" s="793">
        <f>AB167+AC167+AD167</f>
        <v>0</v>
      </c>
      <c r="AE301" s="789" t="s">
        <v>44</v>
      </c>
      <c r="AF301" s="793">
        <f>AE167+AF167+AG167</f>
        <v>3</v>
      </c>
      <c r="AH301" s="789" t="s">
        <v>45</v>
      </c>
      <c r="AI301" s="793">
        <f>AH167+AI167+AJ167</f>
        <v>29.5</v>
      </c>
      <c r="AK301" s="789" t="s">
        <v>46</v>
      </c>
      <c r="AL301" s="793">
        <f>AK167+AL167+AM167</f>
        <v>36.5</v>
      </c>
      <c r="AN301" s="795">
        <f>AC301+AF301+AI301+AL301</f>
        <v>69</v>
      </c>
    </row>
    <row r="302" spans="1:40" s="54" customFormat="1" ht="16.5" thickBot="1">
      <c r="A302" s="2195" t="s">
        <v>58</v>
      </c>
      <c r="B302" s="2196"/>
      <c r="C302" s="2196"/>
      <c r="D302" s="2196"/>
      <c r="E302" s="2196"/>
      <c r="F302" s="2197"/>
      <c r="G302" s="685">
        <f>G87+G297</f>
        <v>240</v>
      </c>
      <c r="H302" s="686">
        <f>H87+H297</f>
        <v>7200</v>
      </c>
      <c r="I302" s="686">
        <f>I87+I297</f>
        <v>3030</v>
      </c>
      <c r="J302" s="618"/>
      <c r="K302" s="614"/>
      <c r="L302" s="614"/>
      <c r="M302" s="619">
        <f aca="true" t="shared" si="86" ref="M302:Y302">M87+M297</f>
        <v>3555</v>
      </c>
      <c r="N302" s="631">
        <f t="shared" si="86"/>
        <v>25</v>
      </c>
      <c r="O302" s="632">
        <f t="shared" si="86"/>
        <v>23</v>
      </c>
      <c r="P302" s="633">
        <f t="shared" si="86"/>
        <v>23</v>
      </c>
      <c r="Q302" s="631">
        <f t="shared" si="86"/>
        <v>23</v>
      </c>
      <c r="R302" s="632">
        <f t="shared" si="86"/>
        <v>24</v>
      </c>
      <c r="S302" s="633">
        <f t="shared" si="86"/>
        <v>24</v>
      </c>
      <c r="T302" s="631">
        <f t="shared" si="86"/>
        <v>22</v>
      </c>
      <c r="U302" s="632">
        <f t="shared" si="86"/>
        <v>27</v>
      </c>
      <c r="V302" s="633">
        <f t="shared" si="86"/>
        <v>23</v>
      </c>
      <c r="W302" s="631">
        <f t="shared" si="86"/>
        <v>13</v>
      </c>
      <c r="X302" s="632">
        <f t="shared" si="86"/>
        <v>14</v>
      </c>
      <c r="Y302" s="633">
        <f t="shared" si="86"/>
        <v>15</v>
      </c>
      <c r="AA302" s="243"/>
      <c r="AB302" s="789"/>
      <c r="AC302" s="789"/>
      <c r="AD302" s="789"/>
      <c r="AE302" s="789"/>
      <c r="AF302" s="789"/>
      <c r="AG302" s="789"/>
      <c r="AH302" s="789"/>
      <c r="AI302" s="789"/>
      <c r="AJ302" s="789"/>
      <c r="AK302" s="789"/>
      <c r="AL302" s="789"/>
      <c r="AM302" s="789"/>
      <c r="AN302" s="67"/>
    </row>
    <row r="303" spans="1:39" s="54" customFormat="1" ht="16.5" thickBot="1">
      <c r="A303" s="2198" t="s">
        <v>51</v>
      </c>
      <c r="B303" s="2199"/>
      <c r="C303" s="2199"/>
      <c r="D303" s="2199"/>
      <c r="E303" s="2199"/>
      <c r="F303" s="2199"/>
      <c r="G303" s="2199"/>
      <c r="H303" s="2199"/>
      <c r="I303" s="2199"/>
      <c r="J303" s="2199"/>
      <c r="K303" s="2199"/>
      <c r="L303" s="2199"/>
      <c r="M303" s="2200"/>
      <c r="N303" s="240">
        <f>N302</f>
        <v>25</v>
      </c>
      <c r="O303" s="241">
        <f aca="true" t="shared" si="87" ref="O303:X303">O302</f>
        <v>23</v>
      </c>
      <c r="P303" s="234">
        <f t="shared" si="87"/>
        <v>23</v>
      </c>
      <c r="Q303" s="240">
        <f t="shared" si="87"/>
        <v>23</v>
      </c>
      <c r="R303" s="241">
        <f t="shared" si="87"/>
        <v>24</v>
      </c>
      <c r="S303" s="234">
        <f t="shared" si="87"/>
        <v>24</v>
      </c>
      <c r="T303" s="240">
        <f t="shared" si="87"/>
        <v>22</v>
      </c>
      <c r="U303" s="241">
        <f t="shared" si="87"/>
        <v>27</v>
      </c>
      <c r="V303" s="234">
        <f t="shared" si="87"/>
        <v>23</v>
      </c>
      <c r="W303" s="240">
        <f t="shared" si="87"/>
        <v>13</v>
      </c>
      <c r="X303" s="241">
        <f t="shared" si="87"/>
        <v>14</v>
      </c>
      <c r="Y303" s="234">
        <f>Y302</f>
        <v>15</v>
      </c>
      <c r="Z303" s="198"/>
      <c r="AA303" s="198"/>
      <c r="AB303" s="790"/>
      <c r="AC303" s="790"/>
      <c r="AD303" s="790"/>
      <c r="AE303" s="785"/>
      <c r="AF303" s="785"/>
      <c r="AG303" s="785"/>
      <c r="AH303" s="785"/>
      <c r="AI303" s="785"/>
      <c r="AJ303" s="785"/>
      <c r="AK303" s="785"/>
      <c r="AL303" s="785"/>
      <c r="AM303" s="785"/>
    </row>
    <row r="304" spans="1:39" s="54" customFormat="1" ht="16.5" thickBot="1">
      <c r="A304" s="2185" t="s">
        <v>52</v>
      </c>
      <c r="B304" s="2186"/>
      <c r="C304" s="2186"/>
      <c r="D304" s="2186"/>
      <c r="E304" s="2186"/>
      <c r="F304" s="2186"/>
      <c r="G304" s="2186"/>
      <c r="H304" s="2186"/>
      <c r="I304" s="2186"/>
      <c r="J304" s="2186"/>
      <c r="K304" s="2186"/>
      <c r="L304" s="2186"/>
      <c r="M304" s="2187"/>
      <c r="N304" s="375">
        <v>3</v>
      </c>
      <c r="O304" s="376">
        <v>1</v>
      </c>
      <c r="P304" s="377">
        <v>3</v>
      </c>
      <c r="Q304" s="378">
        <v>4</v>
      </c>
      <c r="R304" s="379">
        <v>2</v>
      </c>
      <c r="S304" s="377">
        <v>3</v>
      </c>
      <c r="T304" s="378">
        <v>3</v>
      </c>
      <c r="U304" s="379">
        <v>2</v>
      </c>
      <c r="V304" s="377">
        <v>2</v>
      </c>
      <c r="W304" s="378">
        <v>3</v>
      </c>
      <c r="X304" s="379">
        <v>1</v>
      </c>
      <c r="Y304" s="369">
        <v>2</v>
      </c>
      <c r="AB304" s="785"/>
      <c r="AC304" s="785"/>
      <c r="AD304" s="785"/>
      <c r="AE304" s="785"/>
      <c r="AF304" s="785"/>
      <c r="AG304" s="785"/>
      <c r="AH304" s="785"/>
      <c r="AI304" s="785"/>
      <c r="AJ304" s="785"/>
      <c r="AK304" s="785"/>
      <c r="AL304" s="785"/>
      <c r="AM304" s="785"/>
    </row>
    <row r="305" spans="1:39" s="54" customFormat="1" ht="16.5" thickBot="1">
      <c r="A305" s="2185" t="s">
        <v>53</v>
      </c>
      <c r="B305" s="2186"/>
      <c r="C305" s="2186"/>
      <c r="D305" s="2186"/>
      <c r="E305" s="2186"/>
      <c r="F305" s="2186"/>
      <c r="G305" s="2186"/>
      <c r="H305" s="2186"/>
      <c r="I305" s="2186"/>
      <c r="J305" s="2186"/>
      <c r="K305" s="2186"/>
      <c r="L305" s="2186"/>
      <c r="M305" s="2187"/>
      <c r="N305" s="380">
        <v>5</v>
      </c>
      <c r="O305" s="381">
        <v>2</v>
      </c>
      <c r="P305" s="382">
        <v>4</v>
      </c>
      <c r="Q305" s="383">
        <v>4</v>
      </c>
      <c r="R305" s="384">
        <v>2</v>
      </c>
      <c r="S305" s="382">
        <v>6</v>
      </c>
      <c r="T305" s="383">
        <v>3</v>
      </c>
      <c r="U305" s="384">
        <v>2</v>
      </c>
      <c r="V305" s="382">
        <v>4</v>
      </c>
      <c r="W305" s="383">
        <v>3</v>
      </c>
      <c r="X305" s="384"/>
      <c r="Y305" s="370">
        <v>5</v>
      </c>
      <c r="AB305" s="785"/>
      <c r="AC305" s="785"/>
      <c r="AD305" s="785"/>
      <c r="AE305" s="785"/>
      <c r="AF305" s="785"/>
      <c r="AG305" s="785"/>
      <c r="AH305" s="785"/>
      <c r="AI305" s="785"/>
      <c r="AJ305" s="785"/>
      <c r="AK305" s="785"/>
      <c r="AL305" s="785"/>
      <c r="AM305" s="785"/>
    </row>
    <row r="306" spans="1:39" s="54" customFormat="1" ht="16.5" thickBot="1">
      <c r="A306" s="2185" t="s">
        <v>54</v>
      </c>
      <c r="B306" s="2186"/>
      <c r="C306" s="2186"/>
      <c r="D306" s="2186"/>
      <c r="E306" s="2186"/>
      <c r="F306" s="2186"/>
      <c r="G306" s="2186"/>
      <c r="H306" s="2186"/>
      <c r="I306" s="2186"/>
      <c r="J306" s="2186"/>
      <c r="K306" s="2186"/>
      <c r="L306" s="2186"/>
      <c r="M306" s="2187"/>
      <c r="N306" s="708"/>
      <c r="O306" s="709"/>
      <c r="P306" s="710"/>
      <c r="Q306" s="708"/>
      <c r="R306" s="709"/>
      <c r="S306" s="711"/>
      <c r="T306" s="708"/>
      <c r="U306" s="709"/>
      <c r="V306" s="711">
        <v>1</v>
      </c>
      <c r="W306" s="712">
        <v>1</v>
      </c>
      <c r="X306" s="709"/>
      <c r="Y306" s="371"/>
      <c r="AB306" s="785"/>
      <c r="AC306" s="785"/>
      <c r="AD306" s="785"/>
      <c r="AE306" s="785"/>
      <c r="AF306" s="785"/>
      <c r="AG306" s="785"/>
      <c r="AH306" s="785"/>
      <c r="AI306" s="785"/>
      <c r="AJ306" s="785"/>
      <c r="AK306" s="785"/>
      <c r="AL306" s="785"/>
      <c r="AM306" s="785"/>
    </row>
    <row r="307" spans="1:39" s="54" customFormat="1" ht="16.5" thickBot="1">
      <c r="A307" s="2185" t="s">
        <v>55</v>
      </c>
      <c r="B307" s="2186"/>
      <c r="C307" s="2186"/>
      <c r="D307" s="2186"/>
      <c r="E307" s="2186"/>
      <c r="F307" s="2186"/>
      <c r="G307" s="2186"/>
      <c r="H307" s="2186"/>
      <c r="I307" s="2186"/>
      <c r="J307" s="2186"/>
      <c r="K307" s="2186"/>
      <c r="L307" s="2186"/>
      <c r="M307" s="2187"/>
      <c r="N307" s="713"/>
      <c r="O307" s="709"/>
      <c r="P307" s="710"/>
      <c r="Q307" s="713"/>
      <c r="R307" s="714"/>
      <c r="S307" s="715"/>
      <c r="T307" s="716">
        <v>1</v>
      </c>
      <c r="U307" s="714"/>
      <c r="V307" s="715">
        <v>1</v>
      </c>
      <c r="W307" s="716"/>
      <c r="X307" s="717"/>
      <c r="Y307" s="370">
        <v>1</v>
      </c>
      <c r="AB307" s="785"/>
      <c r="AC307" s="785"/>
      <c r="AD307" s="785"/>
      <c r="AE307" s="785"/>
      <c r="AF307" s="785"/>
      <c r="AG307" s="785"/>
      <c r="AH307" s="785"/>
      <c r="AI307" s="785"/>
      <c r="AJ307" s="785"/>
      <c r="AK307" s="785"/>
      <c r="AL307" s="785"/>
      <c r="AM307" s="785"/>
    </row>
    <row r="308" spans="1:39" s="54" customFormat="1" ht="16.5" thickBot="1">
      <c r="A308" s="2188" t="s">
        <v>60</v>
      </c>
      <c r="B308" s="2189"/>
      <c r="C308" s="2189"/>
      <c r="D308" s="2189"/>
      <c r="E308" s="2189"/>
      <c r="F308" s="2189"/>
      <c r="G308" s="2189"/>
      <c r="H308" s="2189"/>
      <c r="I308" s="2189"/>
      <c r="J308" s="2189"/>
      <c r="K308" s="2189"/>
      <c r="L308" s="2189"/>
      <c r="M308" s="2190"/>
      <c r="N308" s="2178" t="s">
        <v>59</v>
      </c>
      <c r="O308" s="2179"/>
      <c r="P308" s="2180"/>
      <c r="Q308" s="2184">
        <f>G87/G302*100</f>
        <v>67.5</v>
      </c>
      <c r="R308" s="2179"/>
      <c r="S308" s="2180"/>
      <c r="T308" s="2184" t="s">
        <v>3</v>
      </c>
      <c r="U308" s="2179"/>
      <c r="V308" s="2180"/>
      <c r="W308" s="2181">
        <f>G297/G302*100</f>
        <v>32.5</v>
      </c>
      <c r="X308" s="2182"/>
      <c r="Y308" s="2183"/>
      <c r="AB308" s="785"/>
      <c r="AC308" s="785"/>
      <c r="AD308" s="785"/>
      <c r="AE308" s="785"/>
      <c r="AF308" s="785"/>
      <c r="AG308" s="785"/>
      <c r="AH308" s="785"/>
      <c r="AI308" s="785"/>
      <c r="AJ308" s="785"/>
      <c r="AK308" s="785"/>
      <c r="AL308" s="785"/>
      <c r="AM308" s="785"/>
    </row>
    <row r="309" spans="1:39" s="54" customFormat="1" ht="16.5" hidden="1" thickBot="1">
      <c r="A309" s="2201" t="s">
        <v>513</v>
      </c>
      <c r="B309" s="2202"/>
      <c r="C309" s="2202"/>
      <c r="D309" s="2202"/>
      <c r="E309" s="2202"/>
      <c r="F309" s="2202"/>
      <c r="G309" s="2202"/>
      <c r="H309" s="2202"/>
      <c r="I309" s="2202"/>
      <c r="J309" s="2202"/>
      <c r="K309" s="2202"/>
      <c r="L309" s="2202"/>
      <c r="M309" s="2202"/>
      <c r="N309" s="2202"/>
      <c r="O309" s="2202"/>
      <c r="P309" s="2202"/>
      <c r="Q309" s="2202"/>
      <c r="R309" s="2202"/>
      <c r="S309" s="2202"/>
      <c r="T309" s="2202"/>
      <c r="U309" s="2202"/>
      <c r="V309" s="2202"/>
      <c r="W309" s="2202"/>
      <c r="X309" s="2202"/>
      <c r="Y309" s="2203"/>
      <c r="AB309" s="785"/>
      <c r="AC309" s="785"/>
      <c r="AD309" s="785"/>
      <c r="AE309" s="785"/>
      <c r="AF309" s="785"/>
      <c r="AG309" s="785"/>
      <c r="AH309" s="785"/>
      <c r="AI309" s="785"/>
      <c r="AJ309" s="785"/>
      <c r="AK309" s="785"/>
      <c r="AL309" s="785"/>
      <c r="AM309" s="785"/>
    </row>
    <row r="310" spans="1:39" s="54" customFormat="1" ht="16.5" hidden="1" thickBot="1">
      <c r="A310" s="2195" t="s">
        <v>58</v>
      </c>
      <c r="B310" s="2196"/>
      <c r="C310" s="2196"/>
      <c r="D310" s="2196"/>
      <c r="E310" s="2196"/>
      <c r="F310" s="2197"/>
      <c r="G310" s="688">
        <f>G87+G298</f>
        <v>242.5</v>
      </c>
      <c r="H310" s="688">
        <f>H87+H298</f>
        <v>7275</v>
      </c>
      <c r="I310" s="682">
        <f>I87+I298</f>
        <v>3055</v>
      </c>
      <c r="J310" s="683"/>
      <c r="K310" s="683"/>
      <c r="L310" s="683"/>
      <c r="M310" s="684">
        <f aca="true" t="shared" si="88" ref="M310:Y310">M87+M298</f>
        <v>3605</v>
      </c>
      <c r="N310" s="682">
        <f t="shared" si="88"/>
        <v>25</v>
      </c>
      <c r="O310" s="683">
        <f t="shared" si="88"/>
        <v>23</v>
      </c>
      <c r="P310" s="695">
        <f t="shared" si="88"/>
        <v>23</v>
      </c>
      <c r="Q310" s="682">
        <f t="shared" si="88"/>
        <v>23</v>
      </c>
      <c r="R310" s="683">
        <f t="shared" si="88"/>
        <v>26</v>
      </c>
      <c r="S310" s="684">
        <f t="shared" si="88"/>
        <v>23</v>
      </c>
      <c r="T310" s="682">
        <f t="shared" si="88"/>
        <v>22</v>
      </c>
      <c r="U310" s="683">
        <f t="shared" si="88"/>
        <v>27</v>
      </c>
      <c r="V310" s="684">
        <f t="shared" si="88"/>
        <v>24</v>
      </c>
      <c r="W310" s="682">
        <f t="shared" si="88"/>
        <v>22</v>
      </c>
      <c r="X310" s="683">
        <f t="shared" si="88"/>
        <v>19</v>
      </c>
      <c r="Y310" s="684">
        <f t="shared" si="88"/>
        <v>21</v>
      </c>
      <c r="AB310" s="785"/>
      <c r="AC310" s="785"/>
      <c r="AD310" s="785"/>
      <c r="AE310" s="785"/>
      <c r="AF310" s="785"/>
      <c r="AG310" s="785"/>
      <c r="AH310" s="785"/>
      <c r="AI310" s="785"/>
      <c r="AJ310" s="785"/>
      <c r="AK310" s="785"/>
      <c r="AL310" s="785"/>
      <c r="AM310" s="785"/>
    </row>
    <row r="311" spans="1:39" s="54" customFormat="1" ht="16.5" hidden="1" thickBot="1">
      <c r="A311" s="2198" t="s">
        <v>51</v>
      </c>
      <c r="B311" s="2199"/>
      <c r="C311" s="2199"/>
      <c r="D311" s="2199"/>
      <c r="E311" s="2199"/>
      <c r="F311" s="2199"/>
      <c r="G311" s="2199"/>
      <c r="H311" s="2199"/>
      <c r="I311" s="2199"/>
      <c r="J311" s="2199"/>
      <c r="K311" s="2199"/>
      <c r="L311" s="2199"/>
      <c r="M311" s="2200"/>
      <c r="N311" s="618">
        <f>N310</f>
        <v>25</v>
      </c>
      <c r="O311" s="614">
        <f aca="true" t="shared" si="89" ref="O311:Y311">O310</f>
        <v>23</v>
      </c>
      <c r="P311" s="619">
        <f t="shared" si="89"/>
        <v>23</v>
      </c>
      <c r="Q311" s="618">
        <f t="shared" si="89"/>
        <v>23</v>
      </c>
      <c r="R311" s="614">
        <f t="shared" si="89"/>
        <v>26</v>
      </c>
      <c r="S311" s="619">
        <f t="shared" si="89"/>
        <v>23</v>
      </c>
      <c r="T311" s="618">
        <f t="shared" si="89"/>
        <v>22</v>
      </c>
      <c r="U311" s="614">
        <f t="shared" si="89"/>
        <v>27</v>
      </c>
      <c r="V311" s="619">
        <f t="shared" si="89"/>
        <v>24</v>
      </c>
      <c r="W311" s="618">
        <f t="shared" si="89"/>
        <v>22</v>
      </c>
      <c r="X311" s="614">
        <f t="shared" si="89"/>
        <v>19</v>
      </c>
      <c r="Y311" s="619">
        <f t="shared" si="89"/>
        <v>21</v>
      </c>
      <c r="AB311" s="785"/>
      <c r="AC311" s="785"/>
      <c r="AD311" s="785"/>
      <c r="AE311" s="785"/>
      <c r="AF311" s="785"/>
      <c r="AG311" s="785"/>
      <c r="AH311" s="785"/>
      <c r="AI311" s="785"/>
      <c r="AJ311" s="785"/>
      <c r="AK311" s="785"/>
      <c r="AL311" s="785"/>
      <c r="AM311" s="785"/>
    </row>
    <row r="312" spans="1:39" s="54" customFormat="1" ht="16.5" hidden="1" thickBot="1">
      <c r="A312" s="2185" t="s">
        <v>52</v>
      </c>
      <c r="B312" s="2186"/>
      <c r="C312" s="2186"/>
      <c r="D312" s="2186"/>
      <c r="E312" s="2186"/>
      <c r="F312" s="2186"/>
      <c r="G312" s="2186"/>
      <c r="H312" s="2186"/>
      <c r="I312" s="2186"/>
      <c r="J312" s="2186"/>
      <c r="K312" s="2186"/>
      <c r="L312" s="2186"/>
      <c r="M312" s="2187"/>
      <c r="N312" s="375">
        <v>3</v>
      </c>
      <c r="O312" s="376">
        <v>1</v>
      </c>
      <c r="P312" s="701">
        <v>3</v>
      </c>
      <c r="Q312" s="702">
        <v>4</v>
      </c>
      <c r="R312" s="703">
        <v>2</v>
      </c>
      <c r="S312" s="704">
        <v>3</v>
      </c>
      <c r="T312" s="705">
        <v>3</v>
      </c>
      <c r="U312" s="703">
        <v>2</v>
      </c>
      <c r="V312" s="704">
        <v>2</v>
      </c>
      <c r="W312" s="705">
        <v>4</v>
      </c>
      <c r="X312" s="703">
        <v>1</v>
      </c>
      <c r="Y312" s="704">
        <v>2</v>
      </c>
      <c r="AB312" s="785"/>
      <c r="AC312" s="785"/>
      <c r="AD312" s="785"/>
      <c r="AE312" s="785"/>
      <c r="AF312" s="785"/>
      <c r="AG312" s="785"/>
      <c r="AH312" s="785"/>
      <c r="AI312" s="785"/>
      <c r="AJ312" s="785"/>
      <c r="AK312" s="785"/>
      <c r="AL312" s="785"/>
      <c r="AM312" s="785"/>
    </row>
    <row r="313" spans="1:39" s="54" customFormat="1" ht="16.5" hidden="1" thickBot="1">
      <c r="A313" s="2185" t="s">
        <v>53</v>
      </c>
      <c r="B313" s="2186"/>
      <c r="C313" s="2186"/>
      <c r="D313" s="2186"/>
      <c r="E313" s="2186"/>
      <c r="F313" s="2186"/>
      <c r="G313" s="2186"/>
      <c r="H313" s="2186"/>
      <c r="I313" s="2186"/>
      <c r="J313" s="2186"/>
      <c r="K313" s="2186"/>
      <c r="L313" s="2186"/>
      <c r="M313" s="2187"/>
      <c r="N313" s="380">
        <v>5</v>
      </c>
      <c r="O313" s="381">
        <v>2</v>
      </c>
      <c r="P313" s="706">
        <v>4</v>
      </c>
      <c r="Q313" s="707">
        <v>4</v>
      </c>
      <c r="R313" s="703">
        <v>3</v>
      </c>
      <c r="S313" s="704">
        <v>6</v>
      </c>
      <c r="T313" s="705">
        <v>3</v>
      </c>
      <c r="U313" s="703">
        <v>2</v>
      </c>
      <c r="V313" s="704">
        <v>4</v>
      </c>
      <c r="W313" s="705">
        <v>3</v>
      </c>
      <c r="X313" s="703"/>
      <c r="Y313" s="704">
        <v>5</v>
      </c>
      <c r="AB313" s="785"/>
      <c r="AC313" s="785"/>
      <c r="AD313" s="785"/>
      <c r="AE313" s="785"/>
      <c r="AF313" s="785"/>
      <c r="AG313" s="785"/>
      <c r="AH313" s="785"/>
      <c r="AI313" s="785"/>
      <c r="AJ313" s="785"/>
      <c r="AK313" s="785"/>
      <c r="AL313" s="785"/>
      <c r="AM313" s="785"/>
    </row>
    <row r="314" spans="1:39" s="54" customFormat="1" ht="16.5" hidden="1" thickBot="1">
      <c r="A314" s="2185" t="s">
        <v>54</v>
      </c>
      <c r="B314" s="2186"/>
      <c r="C314" s="2186"/>
      <c r="D314" s="2186"/>
      <c r="E314" s="2186"/>
      <c r="F314" s="2186"/>
      <c r="G314" s="2186"/>
      <c r="H314" s="2186"/>
      <c r="I314" s="2186"/>
      <c r="J314" s="2186"/>
      <c r="K314" s="2186"/>
      <c r="L314" s="2186"/>
      <c r="M314" s="2187"/>
      <c r="N314" s="705"/>
      <c r="O314" s="703"/>
      <c r="P314" s="704"/>
      <c r="Q314" s="705"/>
      <c r="R314" s="703"/>
      <c r="S314" s="704"/>
      <c r="T314" s="705"/>
      <c r="U314" s="703"/>
      <c r="V314" s="704">
        <v>1</v>
      </c>
      <c r="W314" s="705"/>
      <c r="X314" s="703"/>
      <c r="Y314" s="704"/>
      <c r="AB314" s="785"/>
      <c r="AC314" s="785"/>
      <c r="AD314" s="785"/>
      <c r="AE314" s="785"/>
      <c r="AF314" s="785"/>
      <c r="AG314" s="785"/>
      <c r="AH314" s="785"/>
      <c r="AI314" s="785"/>
      <c r="AJ314" s="785"/>
      <c r="AK314" s="785"/>
      <c r="AL314" s="785"/>
      <c r="AM314" s="785"/>
    </row>
    <row r="315" spans="1:39" s="54" customFormat="1" ht="16.5" hidden="1" thickBot="1">
      <c r="A315" s="2185" t="s">
        <v>55</v>
      </c>
      <c r="B315" s="2186"/>
      <c r="C315" s="2186"/>
      <c r="D315" s="2186"/>
      <c r="E315" s="2186"/>
      <c r="F315" s="2186"/>
      <c r="G315" s="2186"/>
      <c r="H315" s="2186"/>
      <c r="I315" s="2186"/>
      <c r="J315" s="2186"/>
      <c r="K315" s="2186"/>
      <c r="L315" s="2186"/>
      <c r="M315" s="2187"/>
      <c r="N315" s="705"/>
      <c r="O315" s="703"/>
      <c r="P315" s="704"/>
      <c r="Q315" s="705"/>
      <c r="R315" s="703"/>
      <c r="S315" s="704"/>
      <c r="T315" s="705">
        <v>1</v>
      </c>
      <c r="U315" s="703"/>
      <c r="V315" s="704">
        <v>1</v>
      </c>
      <c r="W315" s="705">
        <v>1</v>
      </c>
      <c r="X315" s="703"/>
      <c r="Y315" s="704">
        <v>1</v>
      </c>
      <c r="AB315" s="785"/>
      <c r="AC315" s="785"/>
      <c r="AD315" s="785"/>
      <c r="AE315" s="785"/>
      <c r="AF315" s="785"/>
      <c r="AG315" s="785"/>
      <c r="AH315" s="785"/>
      <c r="AI315" s="785"/>
      <c r="AJ315" s="785"/>
      <c r="AK315" s="785"/>
      <c r="AL315" s="785"/>
      <c r="AM315" s="785"/>
    </row>
    <row r="316" spans="1:39" s="54" customFormat="1" ht="16.5" hidden="1" thickBot="1">
      <c r="A316" s="2188" t="s">
        <v>60</v>
      </c>
      <c r="B316" s="2189"/>
      <c r="C316" s="2189"/>
      <c r="D316" s="2189"/>
      <c r="E316" s="2189"/>
      <c r="F316" s="2189"/>
      <c r="G316" s="2189"/>
      <c r="H316" s="2189"/>
      <c r="I316" s="2189"/>
      <c r="J316" s="2189"/>
      <c r="K316" s="2189"/>
      <c r="L316" s="2189"/>
      <c r="M316" s="2190"/>
      <c r="N316" s="2178" t="s">
        <v>59</v>
      </c>
      <c r="O316" s="2179"/>
      <c r="P316" s="2180"/>
      <c r="Q316" s="2181">
        <f>G87/G310*100</f>
        <v>66.8041237113402</v>
      </c>
      <c r="R316" s="2182"/>
      <c r="S316" s="2183"/>
      <c r="T316" s="2184" t="s">
        <v>3</v>
      </c>
      <c r="U316" s="2179"/>
      <c r="V316" s="2180"/>
      <c r="W316" s="2181">
        <f>G298/G310*100</f>
        <v>33.19587628865979</v>
      </c>
      <c r="X316" s="2182"/>
      <c r="Y316" s="2183"/>
      <c r="AB316" s="785"/>
      <c r="AC316" s="785"/>
      <c r="AD316" s="785"/>
      <c r="AE316" s="785"/>
      <c r="AF316" s="785"/>
      <c r="AG316" s="785"/>
      <c r="AH316" s="785"/>
      <c r="AI316" s="785"/>
      <c r="AJ316" s="785"/>
      <c r="AK316" s="785"/>
      <c r="AL316" s="785"/>
      <c r="AM316" s="785"/>
    </row>
    <row r="317" spans="1:39" s="54" customFormat="1" ht="16.5" hidden="1" thickBot="1">
      <c r="A317" s="2201" t="s">
        <v>514</v>
      </c>
      <c r="B317" s="2202"/>
      <c r="C317" s="2202"/>
      <c r="D317" s="2202"/>
      <c r="E317" s="2202"/>
      <c r="F317" s="2202"/>
      <c r="G317" s="2202"/>
      <c r="H317" s="2202"/>
      <c r="I317" s="2202"/>
      <c r="J317" s="2202"/>
      <c r="K317" s="2202"/>
      <c r="L317" s="2202"/>
      <c r="M317" s="2202"/>
      <c r="N317" s="2202"/>
      <c r="O317" s="2202"/>
      <c r="P317" s="2202"/>
      <c r="Q317" s="2202"/>
      <c r="R317" s="2202"/>
      <c r="S317" s="2202"/>
      <c r="T317" s="2202"/>
      <c r="U317" s="2202"/>
      <c r="V317" s="2202"/>
      <c r="W317" s="2202"/>
      <c r="X317" s="2202"/>
      <c r="Y317" s="2203"/>
      <c r="AB317" s="785"/>
      <c r="AC317" s="785"/>
      <c r="AD317" s="785"/>
      <c r="AE317" s="785"/>
      <c r="AF317" s="785"/>
      <c r="AG317" s="785"/>
      <c r="AH317" s="785"/>
      <c r="AI317" s="785"/>
      <c r="AJ317" s="785"/>
      <c r="AK317" s="785"/>
      <c r="AL317" s="785"/>
      <c r="AM317" s="785"/>
    </row>
    <row r="318" spans="1:39" s="54" customFormat="1" ht="16.5" hidden="1" thickBot="1">
      <c r="A318" s="2195" t="s">
        <v>58</v>
      </c>
      <c r="B318" s="2196"/>
      <c r="C318" s="2196"/>
      <c r="D318" s="2196"/>
      <c r="E318" s="2196"/>
      <c r="F318" s="2197"/>
      <c r="G318" s="688">
        <f>G87+G299</f>
        <v>242.5</v>
      </c>
      <c r="H318" s="688">
        <f>H87+H299</f>
        <v>7275</v>
      </c>
      <c r="I318" s="682">
        <f>I87+I299</f>
        <v>2945</v>
      </c>
      <c r="J318" s="683"/>
      <c r="K318" s="683"/>
      <c r="L318" s="683"/>
      <c r="M318" s="684">
        <f aca="true" t="shared" si="90" ref="M318:Y318">M87+M299</f>
        <v>3805</v>
      </c>
      <c r="N318" s="682">
        <f t="shared" si="90"/>
        <v>25</v>
      </c>
      <c r="O318" s="683">
        <f t="shared" si="90"/>
        <v>23</v>
      </c>
      <c r="P318" s="684">
        <f t="shared" si="90"/>
        <v>23</v>
      </c>
      <c r="Q318" s="682">
        <f t="shared" si="90"/>
        <v>23</v>
      </c>
      <c r="R318" s="683">
        <f t="shared" si="90"/>
        <v>26</v>
      </c>
      <c r="S318" s="684">
        <f t="shared" si="90"/>
        <v>23</v>
      </c>
      <c r="T318" s="682">
        <f t="shared" si="90"/>
        <v>27</v>
      </c>
      <c r="U318" s="683">
        <f t="shared" si="90"/>
        <v>30</v>
      </c>
      <c r="V318" s="684">
        <f t="shared" si="90"/>
        <v>19</v>
      </c>
      <c r="W318" s="682">
        <f t="shared" si="90"/>
        <v>19</v>
      </c>
      <c r="X318" s="683">
        <f t="shared" si="90"/>
        <v>19</v>
      </c>
      <c r="Y318" s="684">
        <f t="shared" si="90"/>
        <v>16</v>
      </c>
      <c r="AB318" s="785"/>
      <c r="AC318" s="785"/>
      <c r="AD318" s="785"/>
      <c r="AE318" s="785"/>
      <c r="AF318" s="785"/>
      <c r="AG318" s="785"/>
      <c r="AH318" s="785"/>
      <c r="AI318" s="785"/>
      <c r="AJ318" s="785"/>
      <c r="AK318" s="785"/>
      <c r="AL318" s="785"/>
      <c r="AM318" s="785"/>
    </row>
    <row r="319" spans="1:39" s="54" customFormat="1" ht="16.5" hidden="1" thickBot="1">
      <c r="A319" s="2198" t="s">
        <v>51</v>
      </c>
      <c r="B319" s="2199"/>
      <c r="C319" s="2199"/>
      <c r="D319" s="2199"/>
      <c r="E319" s="2199"/>
      <c r="F319" s="2199"/>
      <c r="G319" s="2199"/>
      <c r="H319" s="2199"/>
      <c r="I319" s="2199"/>
      <c r="J319" s="2199"/>
      <c r="K319" s="2199"/>
      <c r="L319" s="2199"/>
      <c r="M319" s="2200"/>
      <c r="N319" s="618">
        <f>N318</f>
        <v>25</v>
      </c>
      <c r="O319" s="614">
        <f aca="true" t="shared" si="91" ref="O319:Y319">O318</f>
        <v>23</v>
      </c>
      <c r="P319" s="619">
        <f t="shared" si="91"/>
        <v>23</v>
      </c>
      <c r="Q319" s="618">
        <f t="shared" si="91"/>
        <v>23</v>
      </c>
      <c r="R319" s="614">
        <f t="shared" si="91"/>
        <v>26</v>
      </c>
      <c r="S319" s="619">
        <f t="shared" si="91"/>
        <v>23</v>
      </c>
      <c r="T319" s="618">
        <f t="shared" si="91"/>
        <v>27</v>
      </c>
      <c r="U319" s="614">
        <f t="shared" si="91"/>
        <v>30</v>
      </c>
      <c r="V319" s="619">
        <f t="shared" si="91"/>
        <v>19</v>
      </c>
      <c r="W319" s="618">
        <f t="shared" si="91"/>
        <v>19</v>
      </c>
      <c r="X319" s="614">
        <f t="shared" si="91"/>
        <v>19</v>
      </c>
      <c r="Y319" s="619">
        <f t="shared" si="91"/>
        <v>16</v>
      </c>
      <c r="AB319" s="785"/>
      <c r="AC319" s="785"/>
      <c r="AD319" s="785"/>
      <c r="AE319" s="785"/>
      <c r="AF319" s="785"/>
      <c r="AG319" s="785"/>
      <c r="AH319" s="785"/>
      <c r="AI319" s="785"/>
      <c r="AJ319" s="785"/>
      <c r="AK319" s="785"/>
      <c r="AL319" s="785"/>
      <c r="AM319" s="785"/>
    </row>
    <row r="320" spans="1:39" s="54" customFormat="1" ht="16.5" hidden="1" thickBot="1">
      <c r="A320" s="2185" t="s">
        <v>52</v>
      </c>
      <c r="B320" s="2186"/>
      <c r="C320" s="2186"/>
      <c r="D320" s="2186"/>
      <c r="E320" s="2186"/>
      <c r="F320" s="2186"/>
      <c r="G320" s="2186"/>
      <c r="H320" s="2186"/>
      <c r="I320" s="2186"/>
      <c r="J320" s="2186"/>
      <c r="K320" s="2186"/>
      <c r="L320" s="2186"/>
      <c r="M320" s="2187"/>
      <c r="N320" s="375">
        <v>3</v>
      </c>
      <c r="O320" s="376">
        <v>1</v>
      </c>
      <c r="P320" s="701">
        <v>3</v>
      </c>
      <c r="Q320" s="702">
        <v>4</v>
      </c>
      <c r="R320" s="703">
        <v>2</v>
      </c>
      <c r="S320" s="704">
        <v>3</v>
      </c>
      <c r="T320" s="705">
        <v>2</v>
      </c>
      <c r="U320" s="703">
        <v>2</v>
      </c>
      <c r="V320" s="704">
        <v>2</v>
      </c>
      <c r="W320" s="705">
        <v>4</v>
      </c>
      <c r="X320" s="703">
        <v>1</v>
      </c>
      <c r="Y320" s="704">
        <v>2</v>
      </c>
      <c r="AB320" s="785"/>
      <c r="AC320" s="785"/>
      <c r="AD320" s="785"/>
      <c r="AE320" s="785"/>
      <c r="AF320" s="785"/>
      <c r="AG320" s="785"/>
      <c r="AH320" s="785"/>
      <c r="AI320" s="785"/>
      <c r="AJ320" s="785"/>
      <c r="AK320" s="785"/>
      <c r="AL320" s="785"/>
      <c r="AM320" s="785"/>
    </row>
    <row r="321" spans="1:39" s="54" customFormat="1" ht="16.5" hidden="1" thickBot="1">
      <c r="A321" s="2185" t="s">
        <v>53</v>
      </c>
      <c r="B321" s="2186"/>
      <c r="C321" s="2186"/>
      <c r="D321" s="2186"/>
      <c r="E321" s="2186"/>
      <c r="F321" s="2186"/>
      <c r="G321" s="2186"/>
      <c r="H321" s="2186"/>
      <c r="I321" s="2186"/>
      <c r="J321" s="2186"/>
      <c r="K321" s="2186"/>
      <c r="L321" s="2186"/>
      <c r="M321" s="2187"/>
      <c r="N321" s="380">
        <v>5</v>
      </c>
      <c r="O321" s="381">
        <v>2</v>
      </c>
      <c r="P321" s="706">
        <v>4</v>
      </c>
      <c r="Q321" s="707">
        <v>4</v>
      </c>
      <c r="R321" s="703">
        <v>2</v>
      </c>
      <c r="S321" s="704">
        <v>6</v>
      </c>
      <c r="T321" s="705">
        <v>5</v>
      </c>
      <c r="U321" s="703">
        <v>1</v>
      </c>
      <c r="V321" s="704">
        <v>6</v>
      </c>
      <c r="W321" s="705">
        <v>1</v>
      </c>
      <c r="X321" s="703">
        <v>1</v>
      </c>
      <c r="Y321" s="704">
        <v>3</v>
      </c>
      <c r="AB321" s="785"/>
      <c r="AC321" s="785"/>
      <c r="AD321" s="785"/>
      <c r="AE321" s="785"/>
      <c r="AF321" s="785"/>
      <c r="AG321" s="785"/>
      <c r="AH321" s="785"/>
      <c r="AI321" s="785"/>
      <c r="AJ321" s="785"/>
      <c r="AK321" s="785"/>
      <c r="AL321" s="785"/>
      <c r="AM321" s="785"/>
    </row>
    <row r="322" spans="1:39" s="54" customFormat="1" ht="16.5" hidden="1" thickBot="1">
      <c r="A322" s="2185" t="s">
        <v>54</v>
      </c>
      <c r="B322" s="2186"/>
      <c r="C322" s="2186"/>
      <c r="D322" s="2186"/>
      <c r="E322" s="2186"/>
      <c r="F322" s="2186"/>
      <c r="G322" s="2186"/>
      <c r="H322" s="2186"/>
      <c r="I322" s="2186"/>
      <c r="J322" s="2186"/>
      <c r="K322" s="2186"/>
      <c r="L322" s="2186"/>
      <c r="M322" s="2187"/>
      <c r="N322" s="705"/>
      <c r="O322" s="703"/>
      <c r="P322" s="704"/>
      <c r="Q322" s="705"/>
      <c r="R322" s="703"/>
      <c r="S322" s="704"/>
      <c r="T322" s="705"/>
      <c r="U322" s="703"/>
      <c r="V322" s="704">
        <v>1</v>
      </c>
      <c r="W322" s="705">
        <v>1</v>
      </c>
      <c r="X322" s="703"/>
      <c r="Y322" s="704"/>
      <c r="AB322" s="785"/>
      <c r="AC322" s="785"/>
      <c r="AD322" s="785"/>
      <c r="AE322" s="785"/>
      <c r="AF322" s="785"/>
      <c r="AG322" s="785"/>
      <c r="AH322" s="785"/>
      <c r="AI322" s="785"/>
      <c r="AJ322" s="785"/>
      <c r="AK322" s="785"/>
      <c r="AL322" s="785"/>
      <c r="AM322" s="785"/>
    </row>
    <row r="323" spans="1:39" s="54" customFormat="1" ht="16.5" hidden="1" thickBot="1">
      <c r="A323" s="2185" t="s">
        <v>55</v>
      </c>
      <c r="B323" s="2186"/>
      <c r="C323" s="2186"/>
      <c r="D323" s="2186"/>
      <c r="E323" s="2186"/>
      <c r="F323" s="2186"/>
      <c r="G323" s="2186"/>
      <c r="H323" s="2186"/>
      <c r="I323" s="2186"/>
      <c r="J323" s="2186"/>
      <c r="K323" s="2186"/>
      <c r="L323" s="2186"/>
      <c r="M323" s="2187"/>
      <c r="N323" s="705"/>
      <c r="O323" s="703"/>
      <c r="P323" s="704"/>
      <c r="Q323" s="705"/>
      <c r="R323" s="703"/>
      <c r="S323" s="704"/>
      <c r="T323" s="705"/>
      <c r="U323" s="703"/>
      <c r="V323" s="704"/>
      <c r="W323" s="705">
        <v>1</v>
      </c>
      <c r="X323" s="703"/>
      <c r="Y323" s="704">
        <v>1</v>
      </c>
      <c r="AB323" s="785"/>
      <c r="AC323" s="785"/>
      <c r="AD323" s="785"/>
      <c r="AE323" s="785"/>
      <c r="AF323" s="785"/>
      <c r="AG323" s="785"/>
      <c r="AH323" s="785"/>
      <c r="AI323" s="785"/>
      <c r="AJ323" s="785"/>
      <c r="AK323" s="785"/>
      <c r="AL323" s="785"/>
      <c r="AM323" s="785"/>
    </row>
    <row r="324" spans="1:39" s="54" customFormat="1" ht="16.5" hidden="1" thickBot="1">
      <c r="A324" s="2188" t="s">
        <v>60</v>
      </c>
      <c r="B324" s="2189"/>
      <c r="C324" s="2189"/>
      <c r="D324" s="2189"/>
      <c r="E324" s="2189"/>
      <c r="F324" s="2189"/>
      <c r="G324" s="2189"/>
      <c r="H324" s="2189"/>
      <c r="I324" s="2189"/>
      <c r="J324" s="2189"/>
      <c r="K324" s="2189"/>
      <c r="L324" s="2189"/>
      <c r="M324" s="2190"/>
      <c r="N324" s="2178" t="s">
        <v>59</v>
      </c>
      <c r="O324" s="2179"/>
      <c r="P324" s="2180"/>
      <c r="Q324" s="2181">
        <f>G87/G318*100</f>
        <v>66.8041237113402</v>
      </c>
      <c r="R324" s="2182"/>
      <c r="S324" s="2183"/>
      <c r="T324" s="2184" t="s">
        <v>3</v>
      </c>
      <c r="U324" s="2179"/>
      <c r="V324" s="2180"/>
      <c r="W324" s="2181">
        <f>G299/G318*100</f>
        <v>33.19587628865979</v>
      </c>
      <c r="X324" s="2182"/>
      <c r="Y324" s="2183"/>
      <c r="AB324" s="785"/>
      <c r="AC324" s="785"/>
      <c r="AD324" s="785"/>
      <c r="AE324" s="785"/>
      <c r="AF324" s="785"/>
      <c r="AG324" s="785"/>
      <c r="AH324" s="785"/>
      <c r="AI324" s="785"/>
      <c r="AJ324" s="785"/>
      <c r="AK324" s="785"/>
      <c r="AL324" s="785"/>
      <c r="AM324" s="785"/>
    </row>
    <row r="325" spans="1:39" s="54" customFormat="1" ht="16.5" hidden="1" thickBot="1">
      <c r="A325" s="2201" t="s">
        <v>515</v>
      </c>
      <c r="B325" s="2202"/>
      <c r="C325" s="2202"/>
      <c r="D325" s="2202"/>
      <c r="E325" s="2202"/>
      <c r="F325" s="2202"/>
      <c r="G325" s="2202"/>
      <c r="H325" s="2202"/>
      <c r="I325" s="2202"/>
      <c r="J325" s="2202"/>
      <c r="K325" s="2202"/>
      <c r="L325" s="2202"/>
      <c r="M325" s="2202"/>
      <c r="N325" s="2202"/>
      <c r="O325" s="2202"/>
      <c r="P325" s="2202"/>
      <c r="Q325" s="2202"/>
      <c r="R325" s="2202"/>
      <c r="S325" s="2202"/>
      <c r="T325" s="2202"/>
      <c r="U325" s="2202"/>
      <c r="V325" s="2202"/>
      <c r="W325" s="2202"/>
      <c r="X325" s="2202"/>
      <c r="Y325" s="2203"/>
      <c r="AB325" s="785"/>
      <c r="AC325" s="785"/>
      <c r="AD325" s="785"/>
      <c r="AE325" s="785"/>
      <c r="AF325" s="785"/>
      <c r="AG325" s="785"/>
      <c r="AH325" s="785"/>
      <c r="AI325" s="785"/>
      <c r="AJ325" s="785"/>
      <c r="AK325" s="785"/>
      <c r="AL325" s="785"/>
      <c r="AM325" s="785"/>
    </row>
    <row r="326" spans="1:39" s="54" customFormat="1" ht="16.5" hidden="1" thickBot="1">
      <c r="A326" s="2195" t="s">
        <v>58</v>
      </c>
      <c r="B326" s="2196"/>
      <c r="C326" s="2196"/>
      <c r="D326" s="2196"/>
      <c r="E326" s="2196"/>
      <c r="F326" s="2197"/>
      <c r="G326" s="688">
        <f>G87+G300</f>
        <v>242.5</v>
      </c>
      <c r="H326" s="688">
        <f>H87+H300</f>
        <v>7275</v>
      </c>
      <c r="I326" s="682">
        <f>I87+I300</f>
        <v>3042</v>
      </c>
      <c r="J326" s="683"/>
      <c r="K326" s="683"/>
      <c r="L326" s="683"/>
      <c r="M326" s="684">
        <f aca="true" t="shared" si="92" ref="M326:Y326">M87+M300</f>
        <v>3708</v>
      </c>
      <c r="N326" s="682">
        <f t="shared" si="92"/>
        <v>25</v>
      </c>
      <c r="O326" s="683">
        <f t="shared" si="92"/>
        <v>23</v>
      </c>
      <c r="P326" s="684">
        <f t="shared" si="92"/>
        <v>23</v>
      </c>
      <c r="Q326" s="682">
        <f t="shared" si="92"/>
        <v>23</v>
      </c>
      <c r="R326" s="683">
        <f t="shared" si="92"/>
        <v>24</v>
      </c>
      <c r="S326" s="684">
        <f t="shared" si="92"/>
        <v>23</v>
      </c>
      <c r="T326" s="682">
        <f t="shared" si="92"/>
        <v>24</v>
      </c>
      <c r="U326" s="683">
        <f t="shared" si="92"/>
        <v>25</v>
      </c>
      <c r="V326" s="684">
        <f t="shared" si="92"/>
        <v>18</v>
      </c>
      <c r="W326" s="682">
        <f t="shared" si="92"/>
        <v>21</v>
      </c>
      <c r="X326" s="683">
        <f t="shared" si="92"/>
        <v>24</v>
      </c>
      <c r="Y326" s="684">
        <f t="shared" si="92"/>
        <v>13</v>
      </c>
      <c r="AB326" s="785"/>
      <c r="AC326" s="785"/>
      <c r="AD326" s="785"/>
      <c r="AE326" s="785"/>
      <c r="AF326" s="785"/>
      <c r="AG326" s="785"/>
      <c r="AH326" s="785"/>
      <c r="AI326" s="785"/>
      <c r="AJ326" s="785"/>
      <c r="AK326" s="785"/>
      <c r="AL326" s="785"/>
      <c r="AM326" s="785"/>
    </row>
    <row r="327" spans="1:39" s="54" customFormat="1" ht="16.5" hidden="1" thickBot="1">
      <c r="A327" s="2198" t="s">
        <v>51</v>
      </c>
      <c r="B327" s="2199"/>
      <c r="C327" s="2199"/>
      <c r="D327" s="2199"/>
      <c r="E327" s="2199"/>
      <c r="F327" s="2199"/>
      <c r="G327" s="2199"/>
      <c r="H327" s="2199"/>
      <c r="I327" s="2199"/>
      <c r="J327" s="2199"/>
      <c r="K327" s="2199"/>
      <c r="L327" s="2199"/>
      <c r="M327" s="2200"/>
      <c r="N327" s="618">
        <f>N326</f>
        <v>25</v>
      </c>
      <c r="O327" s="614">
        <f aca="true" t="shared" si="93" ref="O327:Y327">O326</f>
        <v>23</v>
      </c>
      <c r="P327" s="619">
        <f t="shared" si="93"/>
        <v>23</v>
      </c>
      <c r="Q327" s="618">
        <f>Q326</f>
        <v>23</v>
      </c>
      <c r="R327" s="614">
        <f>R326</f>
        <v>24</v>
      </c>
      <c r="S327" s="619">
        <f t="shared" si="93"/>
        <v>23</v>
      </c>
      <c r="T327" s="618">
        <f t="shared" si="93"/>
        <v>24</v>
      </c>
      <c r="U327" s="614">
        <f t="shared" si="93"/>
        <v>25</v>
      </c>
      <c r="V327" s="619">
        <f t="shared" si="93"/>
        <v>18</v>
      </c>
      <c r="W327" s="618">
        <f t="shared" si="93"/>
        <v>21</v>
      </c>
      <c r="X327" s="614">
        <f t="shared" si="93"/>
        <v>24</v>
      </c>
      <c r="Y327" s="619">
        <f t="shared" si="93"/>
        <v>13</v>
      </c>
      <c r="AB327" s="785"/>
      <c r="AC327" s="785"/>
      <c r="AD327" s="785"/>
      <c r="AE327" s="785"/>
      <c r="AF327" s="785"/>
      <c r="AG327" s="785"/>
      <c r="AH327" s="785"/>
      <c r="AI327" s="785"/>
      <c r="AJ327" s="785"/>
      <c r="AK327" s="785"/>
      <c r="AL327" s="785"/>
      <c r="AM327" s="785"/>
    </row>
    <row r="328" spans="1:39" s="54" customFormat="1" ht="16.5" hidden="1" thickBot="1">
      <c r="A328" s="2185" t="s">
        <v>52</v>
      </c>
      <c r="B328" s="2186"/>
      <c r="C328" s="2186"/>
      <c r="D328" s="2186"/>
      <c r="E328" s="2186"/>
      <c r="F328" s="2186"/>
      <c r="G328" s="2186"/>
      <c r="H328" s="2186"/>
      <c r="I328" s="2186"/>
      <c r="J328" s="2186"/>
      <c r="K328" s="2186"/>
      <c r="L328" s="2186"/>
      <c r="M328" s="2187"/>
      <c r="N328" s="375">
        <v>3</v>
      </c>
      <c r="O328" s="376">
        <v>1</v>
      </c>
      <c r="P328" s="701">
        <v>3</v>
      </c>
      <c r="Q328" s="702">
        <v>4</v>
      </c>
      <c r="R328" s="703">
        <v>2</v>
      </c>
      <c r="S328" s="704">
        <v>3</v>
      </c>
      <c r="T328" s="705">
        <v>2</v>
      </c>
      <c r="U328" s="703">
        <v>2</v>
      </c>
      <c r="V328" s="704">
        <v>1</v>
      </c>
      <c r="W328" s="705">
        <v>3</v>
      </c>
      <c r="X328" s="703">
        <v>2</v>
      </c>
      <c r="Y328" s="704"/>
      <c r="AB328" s="785"/>
      <c r="AC328" s="785"/>
      <c r="AD328" s="785"/>
      <c r="AE328" s="785"/>
      <c r="AF328" s="785"/>
      <c r="AG328" s="785"/>
      <c r="AH328" s="785"/>
      <c r="AI328" s="785"/>
      <c r="AJ328" s="785"/>
      <c r="AK328" s="785"/>
      <c r="AL328" s="785"/>
      <c r="AM328" s="785"/>
    </row>
    <row r="329" spans="1:39" s="54" customFormat="1" ht="16.5" hidden="1" thickBot="1">
      <c r="A329" s="2185" t="s">
        <v>53</v>
      </c>
      <c r="B329" s="2186"/>
      <c r="C329" s="2186"/>
      <c r="D329" s="2186"/>
      <c r="E329" s="2186"/>
      <c r="F329" s="2186"/>
      <c r="G329" s="2186"/>
      <c r="H329" s="2186"/>
      <c r="I329" s="2186"/>
      <c r="J329" s="2186"/>
      <c r="K329" s="2186"/>
      <c r="L329" s="2186"/>
      <c r="M329" s="2187"/>
      <c r="N329" s="380">
        <v>5</v>
      </c>
      <c r="O329" s="381">
        <v>2</v>
      </c>
      <c r="P329" s="706">
        <v>4</v>
      </c>
      <c r="Q329" s="707">
        <v>4</v>
      </c>
      <c r="R329" s="703">
        <v>2</v>
      </c>
      <c r="S329" s="704">
        <v>6</v>
      </c>
      <c r="T329" s="705">
        <v>5</v>
      </c>
      <c r="U329" s="703">
        <v>1</v>
      </c>
      <c r="V329" s="704">
        <v>6</v>
      </c>
      <c r="W329" s="705">
        <v>2</v>
      </c>
      <c r="X329" s="703">
        <v>2</v>
      </c>
      <c r="Y329" s="704">
        <v>7</v>
      </c>
      <c r="AB329" s="785"/>
      <c r="AC329" s="785"/>
      <c r="AD329" s="785"/>
      <c r="AE329" s="785"/>
      <c r="AF329" s="785"/>
      <c r="AG329" s="785"/>
      <c r="AH329" s="785"/>
      <c r="AI329" s="785"/>
      <c r="AJ329" s="785"/>
      <c r="AK329" s="785"/>
      <c r="AL329" s="785"/>
      <c r="AM329" s="785"/>
    </row>
    <row r="330" spans="1:39" s="54" customFormat="1" ht="16.5" hidden="1" thickBot="1">
      <c r="A330" s="2185" t="s">
        <v>54</v>
      </c>
      <c r="B330" s="2186"/>
      <c r="C330" s="2186"/>
      <c r="D330" s="2186"/>
      <c r="E330" s="2186"/>
      <c r="F330" s="2186"/>
      <c r="G330" s="2186"/>
      <c r="H330" s="2186"/>
      <c r="I330" s="2186"/>
      <c r="J330" s="2186"/>
      <c r="K330" s="2186"/>
      <c r="L330" s="2186"/>
      <c r="M330" s="2187"/>
      <c r="N330" s="705"/>
      <c r="O330" s="703"/>
      <c r="P330" s="704"/>
      <c r="Q330" s="705"/>
      <c r="R330" s="703"/>
      <c r="S330" s="704"/>
      <c r="T330" s="705"/>
      <c r="U330" s="703"/>
      <c r="V330" s="704">
        <v>1</v>
      </c>
      <c r="W330" s="705">
        <v>1</v>
      </c>
      <c r="X330" s="703"/>
      <c r="Y330" s="704"/>
      <c r="AB330" s="785"/>
      <c r="AC330" s="785"/>
      <c r="AD330" s="785"/>
      <c r="AE330" s="785"/>
      <c r="AF330" s="785"/>
      <c r="AG330" s="785"/>
      <c r="AH330" s="785"/>
      <c r="AI330" s="785"/>
      <c r="AJ330" s="785"/>
      <c r="AK330" s="785"/>
      <c r="AL330" s="785"/>
      <c r="AM330" s="785"/>
    </row>
    <row r="331" spans="1:39" s="54" customFormat="1" ht="16.5" hidden="1" thickBot="1">
      <c r="A331" s="2185" t="s">
        <v>55</v>
      </c>
      <c r="B331" s="2186"/>
      <c r="C331" s="2186"/>
      <c r="D331" s="2186"/>
      <c r="E331" s="2186"/>
      <c r="F331" s="2186"/>
      <c r="G331" s="2186"/>
      <c r="H331" s="2186"/>
      <c r="I331" s="2186"/>
      <c r="J331" s="2186"/>
      <c r="K331" s="2186"/>
      <c r="L331" s="2186"/>
      <c r="M331" s="2187"/>
      <c r="N331" s="705"/>
      <c r="O331" s="703"/>
      <c r="P331" s="704"/>
      <c r="Q331" s="705"/>
      <c r="R331" s="703"/>
      <c r="S331" s="704"/>
      <c r="T331" s="705">
        <v>1</v>
      </c>
      <c r="U331" s="703">
        <v>1</v>
      </c>
      <c r="V331" s="704"/>
      <c r="W331" s="705"/>
      <c r="X331" s="703">
        <v>1</v>
      </c>
      <c r="Y331" s="704"/>
      <c r="AB331" s="785"/>
      <c r="AC331" s="785"/>
      <c r="AD331" s="785"/>
      <c r="AE331" s="785"/>
      <c r="AF331" s="785"/>
      <c r="AG331" s="785"/>
      <c r="AH331" s="785"/>
      <c r="AI331" s="785"/>
      <c r="AJ331" s="785"/>
      <c r="AK331" s="785"/>
      <c r="AL331" s="785"/>
      <c r="AM331" s="785"/>
    </row>
    <row r="332" spans="1:39" s="54" customFormat="1" ht="16.5" hidden="1" thickBot="1">
      <c r="A332" s="2188" t="s">
        <v>60</v>
      </c>
      <c r="B332" s="2189"/>
      <c r="C332" s="2189"/>
      <c r="D332" s="2189"/>
      <c r="E332" s="2189"/>
      <c r="F332" s="2189"/>
      <c r="G332" s="2189"/>
      <c r="H332" s="2189"/>
      <c r="I332" s="2189"/>
      <c r="J332" s="2189"/>
      <c r="K332" s="2189"/>
      <c r="L332" s="2189"/>
      <c r="M332" s="2190"/>
      <c r="N332" s="2178" t="s">
        <v>59</v>
      </c>
      <c r="O332" s="2179"/>
      <c r="P332" s="2180"/>
      <c r="Q332" s="2181">
        <f>G87/G326*100</f>
        <v>66.8041237113402</v>
      </c>
      <c r="R332" s="2182"/>
      <c r="S332" s="2183"/>
      <c r="T332" s="2184" t="s">
        <v>3</v>
      </c>
      <c r="U332" s="2179"/>
      <c r="V332" s="2180"/>
      <c r="W332" s="2181">
        <f>G300/G326*100</f>
        <v>33.19587628865979</v>
      </c>
      <c r="X332" s="2182"/>
      <c r="Y332" s="2183"/>
      <c r="AB332" s="785"/>
      <c r="AC332" s="785"/>
      <c r="AD332" s="785"/>
      <c r="AE332" s="785"/>
      <c r="AF332" s="785"/>
      <c r="AG332" s="785"/>
      <c r="AH332" s="785"/>
      <c r="AI332" s="785"/>
      <c r="AJ332" s="785"/>
      <c r="AK332" s="785"/>
      <c r="AL332" s="785"/>
      <c r="AM332" s="785"/>
    </row>
    <row r="333" spans="1:39" s="54" customFormat="1" ht="15.75">
      <c r="A333" s="687" t="s">
        <v>520</v>
      </c>
      <c r="B333" s="691"/>
      <c r="C333" s="687"/>
      <c r="D333" s="687"/>
      <c r="E333" s="692"/>
      <c r="F333" s="687"/>
      <c r="G333" s="687"/>
      <c r="H333" s="687"/>
      <c r="I333" s="687"/>
      <c r="J333" s="687"/>
      <c r="K333" s="687"/>
      <c r="L333" s="687"/>
      <c r="M333" s="687"/>
      <c r="N333" s="687"/>
      <c r="O333" s="687"/>
      <c r="P333" s="687"/>
      <c r="Q333" s="687"/>
      <c r="R333" s="687"/>
      <c r="S333" s="687"/>
      <c r="T333" s="161"/>
      <c r="U333" s="687"/>
      <c r="V333" s="687"/>
      <c r="W333" s="687"/>
      <c r="X333" s="687"/>
      <c r="Y333" s="687"/>
      <c r="AB333" s="785" t="s">
        <v>559</v>
      </c>
      <c r="AC333" s="785"/>
      <c r="AD333" s="785"/>
      <c r="AE333" s="785"/>
      <c r="AF333" s="785"/>
      <c r="AG333" s="785"/>
      <c r="AH333" s="785"/>
      <c r="AI333" s="785"/>
      <c r="AJ333" s="785"/>
      <c r="AK333" s="785"/>
      <c r="AL333" s="785"/>
      <c r="AM333" s="785"/>
    </row>
    <row r="334" spans="1:40" s="54" customFormat="1" ht="15.75">
      <c r="A334" s="123"/>
      <c r="B334" s="693"/>
      <c r="C334" s="123"/>
      <c r="D334" s="123"/>
      <c r="E334" s="687"/>
      <c r="F334" s="123"/>
      <c r="G334" s="123"/>
      <c r="H334" s="123"/>
      <c r="I334" s="123"/>
      <c r="J334" s="123"/>
      <c r="K334" s="123"/>
      <c r="L334" s="123"/>
      <c r="M334" s="123"/>
      <c r="N334" s="242"/>
      <c r="O334" s="242"/>
      <c r="P334" s="242"/>
      <c r="Q334" s="242"/>
      <c r="R334" s="242"/>
      <c r="S334" s="242"/>
      <c r="T334" s="687"/>
      <c r="U334" s="242"/>
      <c r="V334" s="242"/>
      <c r="W334" s="242"/>
      <c r="X334" s="242"/>
      <c r="Y334" s="242"/>
      <c r="AB334" s="789" t="s">
        <v>43</v>
      </c>
      <c r="AC334" s="793">
        <f>AC78+AC88+AC118+AC301</f>
        <v>60</v>
      </c>
      <c r="AD334" s="789"/>
      <c r="AE334" s="789" t="s">
        <v>44</v>
      </c>
      <c r="AF334" s="793">
        <f>AF78+AF88+AF118+AF301</f>
        <v>60</v>
      </c>
      <c r="AG334" s="789"/>
      <c r="AH334" s="789" t="s">
        <v>45</v>
      </c>
      <c r="AI334" s="793">
        <f>AI78+AI88+AI118+AI301</f>
        <v>60</v>
      </c>
      <c r="AJ334" s="789"/>
      <c r="AK334" s="789" t="s">
        <v>46</v>
      </c>
      <c r="AL334" s="793">
        <f>AL78+AL88+AL118+AL301</f>
        <v>60</v>
      </c>
      <c r="AM334" s="789"/>
      <c r="AN334" s="795">
        <f>AC334+AF334+AI334+AL334</f>
        <v>240</v>
      </c>
    </row>
    <row r="335" spans="1:39" s="54" customFormat="1" ht="15.75">
      <c r="A335" s="123"/>
      <c r="B335" s="693"/>
      <c r="C335" s="174"/>
      <c r="D335" s="174"/>
      <c r="E335" s="123"/>
      <c r="F335" s="174"/>
      <c r="G335" s="174"/>
      <c r="H335" s="174"/>
      <c r="I335" s="174"/>
      <c r="J335" s="174"/>
      <c r="K335" s="174"/>
      <c r="L335" s="123"/>
      <c r="M335" s="123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AB335" s="785"/>
      <c r="AC335" s="785"/>
      <c r="AD335" s="785"/>
      <c r="AE335" s="785"/>
      <c r="AF335" s="785"/>
      <c r="AG335" s="785"/>
      <c r="AH335" s="785"/>
      <c r="AI335" s="785"/>
      <c r="AJ335" s="785"/>
      <c r="AK335" s="785"/>
      <c r="AL335" s="785"/>
      <c r="AM335" s="785"/>
    </row>
    <row r="336" spans="1:39" s="54" customFormat="1" ht="15.75">
      <c r="A336" s="123"/>
      <c r="B336" s="174" t="s">
        <v>270</v>
      </c>
      <c r="C336" s="174"/>
      <c r="D336" s="194"/>
      <c r="E336" s="174"/>
      <c r="F336" s="195"/>
      <c r="G336" s="195"/>
      <c r="H336" s="356"/>
      <c r="I336" s="2194" t="s">
        <v>273</v>
      </c>
      <c r="J336" s="2194"/>
      <c r="K336" s="2194"/>
      <c r="L336" s="2194"/>
      <c r="M336" s="123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AB336" s="785" t="s">
        <v>560</v>
      </c>
      <c r="AC336" s="785"/>
      <c r="AD336" s="785"/>
      <c r="AE336" s="785"/>
      <c r="AF336" s="785"/>
      <c r="AG336" s="785"/>
      <c r="AH336" s="785"/>
      <c r="AI336" s="785"/>
      <c r="AJ336" s="785"/>
      <c r="AK336" s="785"/>
      <c r="AL336" s="785"/>
      <c r="AM336" s="785"/>
    </row>
    <row r="337" spans="1:39" s="54" customFormat="1" ht="15.75">
      <c r="A337" s="123"/>
      <c r="B337" s="694"/>
      <c r="C337" s="174"/>
      <c r="D337" s="174"/>
      <c r="E337" s="696"/>
      <c r="F337" s="196"/>
      <c r="G337" s="196"/>
      <c r="H337" s="357"/>
      <c r="I337" s="357"/>
      <c r="J337" s="358"/>
      <c r="K337" s="358"/>
      <c r="L337" s="123"/>
      <c r="M337" s="123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AB337" s="823">
        <f aca="true" t="shared" si="94" ref="AB337:AM337">AB167+AB117+AB77+AB87</f>
        <v>29.5</v>
      </c>
      <c r="AC337" s="823">
        <f t="shared" si="94"/>
        <v>15.5</v>
      </c>
      <c r="AD337" s="823">
        <f t="shared" si="94"/>
        <v>15</v>
      </c>
      <c r="AE337" s="823">
        <f t="shared" si="94"/>
        <v>25</v>
      </c>
      <c r="AF337" s="823">
        <f t="shared" si="94"/>
        <v>15</v>
      </c>
      <c r="AG337" s="823">
        <f t="shared" si="94"/>
        <v>20</v>
      </c>
      <c r="AH337" s="823">
        <f t="shared" si="94"/>
        <v>25.5</v>
      </c>
      <c r="AI337" s="823">
        <f t="shared" si="94"/>
        <v>18</v>
      </c>
      <c r="AJ337" s="823">
        <f t="shared" si="94"/>
        <v>16.5</v>
      </c>
      <c r="AK337" s="823">
        <f t="shared" si="94"/>
        <v>19.5</v>
      </c>
      <c r="AL337" s="823">
        <f t="shared" si="94"/>
        <v>15.5</v>
      </c>
      <c r="AM337" s="823">
        <f t="shared" si="94"/>
        <v>25</v>
      </c>
    </row>
    <row r="338" spans="1:39" s="54" customFormat="1" ht="15.75">
      <c r="A338" s="123"/>
      <c r="B338" s="174" t="s">
        <v>269</v>
      </c>
      <c r="C338" s="174"/>
      <c r="D338" s="194"/>
      <c r="E338" s="174"/>
      <c r="F338" s="195"/>
      <c r="G338" s="195"/>
      <c r="H338" s="356"/>
      <c r="I338" s="2194" t="s">
        <v>272</v>
      </c>
      <c r="J338" s="2194"/>
      <c r="K338" s="2194"/>
      <c r="L338" s="2194"/>
      <c r="M338" s="123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AB338" s="785"/>
      <c r="AC338" s="785"/>
      <c r="AD338" s="785"/>
      <c r="AE338" s="785"/>
      <c r="AF338" s="785"/>
      <c r="AG338" s="785"/>
      <c r="AH338" s="785"/>
      <c r="AI338" s="785"/>
      <c r="AJ338" s="785"/>
      <c r="AK338" s="785"/>
      <c r="AL338" s="785"/>
      <c r="AM338" s="785"/>
    </row>
    <row r="339" spans="1:39" s="54" customFormat="1" ht="15.75">
      <c r="A339" s="123"/>
      <c r="B339" s="123"/>
      <c r="C339" s="123"/>
      <c r="D339" s="123"/>
      <c r="E339" s="696"/>
      <c r="F339" s="123"/>
      <c r="G339" s="123"/>
      <c r="H339" s="359"/>
      <c r="I339" s="359"/>
      <c r="J339" s="359"/>
      <c r="K339" s="359"/>
      <c r="L339" s="123"/>
      <c r="M339" s="123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AB339" s="785"/>
      <c r="AC339" s="785"/>
      <c r="AD339" s="785"/>
      <c r="AE339" s="785"/>
      <c r="AF339" s="785"/>
      <c r="AG339" s="785"/>
      <c r="AH339" s="785"/>
      <c r="AI339" s="785"/>
      <c r="AJ339" s="785"/>
      <c r="AK339" s="785"/>
      <c r="AL339" s="785"/>
      <c r="AM339" s="785"/>
    </row>
    <row r="340" spans="1:39" s="54" customFormat="1" ht="15.75">
      <c r="A340" s="123"/>
      <c r="B340" s="174" t="s">
        <v>271</v>
      </c>
      <c r="C340" s="174"/>
      <c r="D340" s="194"/>
      <c r="E340" s="123"/>
      <c r="F340" s="195"/>
      <c r="G340" s="195"/>
      <c r="H340" s="356"/>
      <c r="I340" s="2194" t="s">
        <v>274</v>
      </c>
      <c r="J340" s="2194"/>
      <c r="K340" s="2194"/>
      <c r="L340" s="2194"/>
      <c r="M340" s="123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AB340" s="785"/>
      <c r="AC340" s="785"/>
      <c r="AD340" s="785"/>
      <c r="AE340" s="785"/>
      <c r="AF340" s="785"/>
      <c r="AG340" s="785"/>
      <c r="AH340" s="785"/>
      <c r="AI340" s="785"/>
      <c r="AJ340" s="785"/>
      <c r="AK340" s="785"/>
      <c r="AL340" s="785"/>
      <c r="AM340" s="785"/>
    </row>
    <row r="341" spans="1:39" s="54" customFormat="1" ht="15.75">
      <c r="A341" s="123"/>
      <c r="B341" s="174"/>
      <c r="C341" s="123"/>
      <c r="D341" s="123"/>
      <c r="E341" s="696"/>
      <c r="F341" s="123"/>
      <c r="G341" s="123"/>
      <c r="H341" s="123"/>
      <c r="I341" s="123"/>
      <c r="J341" s="123"/>
      <c r="K341" s="123"/>
      <c r="L341" s="123"/>
      <c r="M341" s="123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AB341" s="785"/>
      <c r="AC341" s="785"/>
      <c r="AD341" s="785"/>
      <c r="AE341" s="785"/>
      <c r="AF341" s="785"/>
      <c r="AG341" s="785"/>
      <c r="AH341" s="785"/>
      <c r="AI341" s="785"/>
      <c r="AJ341" s="785"/>
      <c r="AK341" s="785"/>
      <c r="AL341" s="785"/>
      <c r="AM341" s="785"/>
    </row>
    <row r="342" spans="1:39" s="54" customFormat="1" ht="15.75">
      <c r="A342" s="123"/>
      <c r="B342" s="174" t="s">
        <v>518</v>
      </c>
      <c r="C342" s="174"/>
      <c r="D342" s="194"/>
      <c r="E342" s="697"/>
      <c r="F342" s="195"/>
      <c r="G342" s="195"/>
      <c r="H342" s="174"/>
      <c r="I342" s="2192" t="s">
        <v>516</v>
      </c>
      <c r="J342" s="2193"/>
      <c r="K342" s="2193"/>
      <c r="L342" s="123"/>
      <c r="M342" s="123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AB342" s="785"/>
      <c r="AC342" s="785"/>
      <c r="AD342" s="785"/>
      <c r="AE342" s="785"/>
      <c r="AF342" s="785"/>
      <c r="AG342" s="785"/>
      <c r="AH342" s="785"/>
      <c r="AI342" s="785"/>
      <c r="AJ342" s="785"/>
      <c r="AK342" s="785"/>
      <c r="AL342" s="785"/>
      <c r="AM342" s="785"/>
    </row>
    <row r="343" spans="1:39" s="54" customFormat="1" ht="15.75">
      <c r="A343" s="55"/>
      <c r="B343" s="174"/>
      <c r="C343" s="574" t="s">
        <v>30</v>
      </c>
      <c r="D343" s="574"/>
      <c r="E343" s="174"/>
      <c r="F343" s="574"/>
      <c r="G343" s="574"/>
      <c r="H343" s="574"/>
      <c r="I343" s="574"/>
      <c r="J343" s="574"/>
      <c r="K343" s="574"/>
      <c r="L343" s="125"/>
      <c r="M343" s="125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AB343" s="785"/>
      <c r="AC343" s="785"/>
      <c r="AD343" s="785"/>
      <c r="AE343" s="785"/>
      <c r="AF343" s="785"/>
      <c r="AG343" s="785"/>
      <c r="AH343" s="785"/>
      <c r="AI343" s="785"/>
      <c r="AJ343" s="785"/>
      <c r="AK343" s="785"/>
      <c r="AL343" s="785"/>
      <c r="AM343" s="785"/>
    </row>
    <row r="344" spans="2:20" ht="15.75">
      <c r="B344" s="174" t="s">
        <v>519</v>
      </c>
      <c r="D344" s="698"/>
      <c r="E344" s="699"/>
      <c r="F344" s="700"/>
      <c r="G344" s="700"/>
      <c r="I344" s="2191" t="s">
        <v>517</v>
      </c>
      <c r="J344" s="2191"/>
      <c r="K344" s="2191"/>
      <c r="T344" s="242"/>
    </row>
    <row r="345" ht="15.75">
      <c r="B345" s="174"/>
    </row>
    <row r="346" ht="15.75">
      <c r="B346" s="123"/>
    </row>
    <row r="347" ht="15.75">
      <c r="B347" s="174"/>
    </row>
    <row r="348" ht="15.75">
      <c r="B348" s="124"/>
    </row>
  </sheetData>
  <sheetProtection/>
  <mergeCells count="115"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N4:P4"/>
    <mergeCell ref="A84:Y84"/>
    <mergeCell ref="T4:V4"/>
    <mergeCell ref="W4:Y4"/>
    <mergeCell ref="N6:Y6"/>
    <mergeCell ref="J4:J7"/>
    <mergeCell ref="A86:F86"/>
    <mergeCell ref="A109:A115"/>
    <mergeCell ref="A117:F117"/>
    <mergeCell ref="A10:Y10"/>
    <mergeCell ref="A77:F77"/>
    <mergeCell ref="A78:Y78"/>
    <mergeCell ref="A83:F83"/>
    <mergeCell ref="A118:Y118"/>
    <mergeCell ref="A119:Y119"/>
    <mergeCell ref="A87:F87"/>
    <mergeCell ref="A88:Y88"/>
    <mergeCell ref="A89:Y89"/>
    <mergeCell ref="A90:A93"/>
    <mergeCell ref="A103:A108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302:F302"/>
    <mergeCell ref="A303:M303"/>
    <mergeCell ref="A304:M304"/>
    <mergeCell ref="A305:M305"/>
    <mergeCell ref="W308:Y308"/>
    <mergeCell ref="A309:Y309"/>
    <mergeCell ref="A310:F310"/>
    <mergeCell ref="A311:M311"/>
    <mergeCell ref="A308:M308"/>
    <mergeCell ref="N308:P308"/>
    <mergeCell ref="Q308:S308"/>
    <mergeCell ref="T308:V308"/>
    <mergeCell ref="W316:Y316"/>
    <mergeCell ref="A317:Y317"/>
    <mergeCell ref="A320:M320"/>
    <mergeCell ref="A321:M321"/>
    <mergeCell ref="Q316:S316"/>
    <mergeCell ref="T316:V316"/>
    <mergeCell ref="N316:P316"/>
    <mergeCell ref="A312:M312"/>
    <mergeCell ref="A313:M313"/>
    <mergeCell ref="A314:M314"/>
    <mergeCell ref="A315:M315"/>
    <mergeCell ref="A318:F318"/>
    <mergeCell ref="A319:M319"/>
    <mergeCell ref="A316:M316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U328"/>
  <sheetViews>
    <sheetView tabSelected="1" view="pageBreakPreview" zoomScale="75" zoomScaleSheetLayoutView="75" zoomScalePageLayoutView="0" workbookViewId="0" topLeftCell="A1">
      <selection activeCell="O5" sqref="O5"/>
    </sheetView>
  </sheetViews>
  <sheetFormatPr defaultColWidth="9.140625" defaultRowHeight="15"/>
  <cols>
    <col min="1" max="1" width="10.140625" style="973" customWidth="1"/>
    <col min="2" max="2" width="49.8515625" style="67" customWidth="1"/>
    <col min="3" max="3" width="8.00390625" style="974" customWidth="1"/>
    <col min="4" max="4" width="7.57421875" style="978" customWidth="1"/>
    <col min="5" max="5" width="6.00390625" style="978" customWidth="1"/>
    <col min="6" max="6" width="6.28125" style="974" customWidth="1"/>
    <col min="7" max="7" width="7.421875" style="974" customWidth="1"/>
    <col min="8" max="8" width="9.8515625" style="974" customWidth="1"/>
    <col min="9" max="9" width="9.00390625" style="67" customWidth="1"/>
    <col min="10" max="10" width="7.7109375" style="67" customWidth="1"/>
    <col min="11" max="11" width="8.421875" style="67" customWidth="1"/>
    <col min="12" max="12" width="9.421875" style="67" customWidth="1"/>
    <col min="13" max="13" width="9.57421875" style="67" customWidth="1"/>
    <col min="14" max="14" width="5.140625" style="67" customWidth="1"/>
    <col min="15" max="15" width="5.8515625" style="67" customWidth="1"/>
    <col min="16" max="16" width="5.57421875" style="67" customWidth="1"/>
    <col min="17" max="17" width="6.00390625" style="67" customWidth="1"/>
    <col min="18" max="18" width="5.7109375" style="67" customWidth="1"/>
    <col min="19" max="19" width="5.140625" style="67" customWidth="1"/>
    <col min="20" max="20" width="5.8515625" style="67" customWidth="1"/>
    <col min="21" max="21" width="5.421875" style="67" customWidth="1"/>
    <col min="22" max="22" width="5.8515625" style="67" customWidth="1"/>
    <col min="23" max="24" width="6.00390625" style="67" customWidth="1"/>
    <col min="25" max="25" width="6.421875" style="67" customWidth="1"/>
    <col min="26" max="26" width="2.57421875" style="67" customWidth="1"/>
    <col min="27" max="27" width="3.8515625" style="67" customWidth="1"/>
    <col min="28" max="39" width="12.140625" style="789" hidden="1" customWidth="1"/>
    <col min="40" max="40" width="0" style="67" hidden="1" customWidth="1"/>
    <col min="41" max="16384" width="9.140625" style="67" customWidth="1"/>
  </cols>
  <sheetData>
    <row r="1" spans="1:39" s="54" customFormat="1" ht="30.75" customHeight="1" thickBot="1">
      <c r="A1" s="2331" t="s">
        <v>678</v>
      </c>
      <c r="B1" s="2332"/>
      <c r="C1" s="2332"/>
      <c r="D1" s="2332"/>
      <c r="E1" s="2332"/>
      <c r="F1" s="2332"/>
      <c r="G1" s="2332"/>
      <c r="H1" s="2332"/>
      <c r="I1" s="2332"/>
      <c r="J1" s="2332"/>
      <c r="K1" s="2332"/>
      <c r="L1" s="2332"/>
      <c r="M1" s="2332"/>
      <c r="N1" s="2332"/>
      <c r="O1" s="2332"/>
      <c r="P1" s="2332"/>
      <c r="Q1" s="2332"/>
      <c r="R1" s="2332"/>
      <c r="S1" s="2332"/>
      <c r="T1" s="2332"/>
      <c r="U1" s="2332"/>
      <c r="V1" s="2332"/>
      <c r="W1" s="2332"/>
      <c r="X1" s="2332"/>
      <c r="Y1" s="2333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</row>
    <row r="2" spans="1:39" s="54" customFormat="1" ht="15.75" customHeight="1">
      <c r="A2" s="2334" t="s">
        <v>68</v>
      </c>
      <c r="B2" s="2337" t="s">
        <v>287</v>
      </c>
      <c r="C2" s="2340" t="s">
        <v>33</v>
      </c>
      <c r="D2" s="2341"/>
      <c r="E2" s="2341"/>
      <c r="F2" s="2342"/>
      <c r="G2" s="2343" t="s">
        <v>288</v>
      </c>
      <c r="H2" s="2309" t="s">
        <v>34</v>
      </c>
      <c r="I2" s="2310"/>
      <c r="J2" s="2310"/>
      <c r="K2" s="2310"/>
      <c r="L2" s="2310"/>
      <c r="M2" s="2311"/>
      <c r="N2" s="2312" t="s">
        <v>69</v>
      </c>
      <c r="O2" s="2313"/>
      <c r="P2" s="2313"/>
      <c r="Q2" s="2313"/>
      <c r="R2" s="2313"/>
      <c r="S2" s="2313"/>
      <c r="T2" s="2313"/>
      <c r="U2" s="2313"/>
      <c r="V2" s="2313"/>
      <c r="W2" s="2313"/>
      <c r="X2" s="2313"/>
      <c r="Y2" s="2314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</row>
    <row r="3" spans="1:39" s="54" customFormat="1" ht="16.5" thickBot="1">
      <c r="A3" s="2335"/>
      <c r="B3" s="2338"/>
      <c r="C3" s="2355" t="s">
        <v>35</v>
      </c>
      <c r="D3" s="2357" t="s">
        <v>36</v>
      </c>
      <c r="E3" s="2323" t="s">
        <v>37</v>
      </c>
      <c r="F3" s="2324"/>
      <c r="G3" s="2344"/>
      <c r="H3" s="2359" t="s">
        <v>0</v>
      </c>
      <c r="I3" s="2360" t="s">
        <v>38</v>
      </c>
      <c r="J3" s="2360"/>
      <c r="K3" s="2360"/>
      <c r="L3" s="2361"/>
      <c r="M3" s="2362" t="s">
        <v>39</v>
      </c>
      <c r="N3" s="2315"/>
      <c r="O3" s="2316"/>
      <c r="P3" s="2316"/>
      <c r="Q3" s="2316"/>
      <c r="R3" s="2316"/>
      <c r="S3" s="2316"/>
      <c r="T3" s="2316"/>
      <c r="U3" s="2316"/>
      <c r="V3" s="2316"/>
      <c r="W3" s="2316"/>
      <c r="X3" s="2316"/>
      <c r="Y3" s="2317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</row>
    <row r="4" spans="1:39" s="54" customFormat="1" ht="16.5" thickBot="1">
      <c r="A4" s="2335"/>
      <c r="B4" s="2338"/>
      <c r="C4" s="2355"/>
      <c r="D4" s="2357"/>
      <c r="E4" s="2357" t="s">
        <v>40</v>
      </c>
      <c r="F4" s="2318" t="s">
        <v>41</v>
      </c>
      <c r="G4" s="2344"/>
      <c r="H4" s="2344"/>
      <c r="I4" s="2320" t="s">
        <v>1</v>
      </c>
      <c r="J4" s="2325" t="s">
        <v>2</v>
      </c>
      <c r="K4" s="2325" t="s">
        <v>42</v>
      </c>
      <c r="L4" s="2325" t="s">
        <v>89</v>
      </c>
      <c r="M4" s="2363"/>
      <c r="N4" s="2346" t="s">
        <v>43</v>
      </c>
      <c r="O4" s="2347"/>
      <c r="P4" s="2348"/>
      <c r="Q4" s="2346" t="s">
        <v>44</v>
      </c>
      <c r="R4" s="2347"/>
      <c r="S4" s="2348"/>
      <c r="T4" s="2346" t="s">
        <v>45</v>
      </c>
      <c r="U4" s="2347"/>
      <c r="V4" s="2348"/>
      <c r="W4" s="2349" t="s">
        <v>46</v>
      </c>
      <c r="X4" s="2350"/>
      <c r="Y4" s="2351"/>
      <c r="AB4" s="2300" t="s">
        <v>43</v>
      </c>
      <c r="AC4" s="2300"/>
      <c r="AD4" s="2300"/>
      <c r="AE4" s="2300" t="s">
        <v>44</v>
      </c>
      <c r="AF4" s="2300"/>
      <c r="AG4" s="2300"/>
      <c r="AH4" s="2300" t="s">
        <v>45</v>
      </c>
      <c r="AI4" s="2300"/>
      <c r="AJ4" s="2300"/>
      <c r="AK4" s="2300" t="s">
        <v>46</v>
      </c>
      <c r="AL4" s="2300"/>
      <c r="AM4" s="2300"/>
    </row>
    <row r="5" spans="1:39" s="54" customFormat="1" ht="16.5" thickBot="1">
      <c r="A5" s="2335"/>
      <c r="B5" s="2338"/>
      <c r="C5" s="2355"/>
      <c r="D5" s="2357"/>
      <c r="E5" s="2357"/>
      <c r="F5" s="2318"/>
      <c r="G5" s="2344"/>
      <c r="H5" s="2344"/>
      <c r="I5" s="2321"/>
      <c r="J5" s="2326"/>
      <c r="K5" s="2326"/>
      <c r="L5" s="2326"/>
      <c r="M5" s="2363"/>
      <c r="N5" s="855">
        <v>1</v>
      </c>
      <c r="O5" s="854" t="s">
        <v>62</v>
      </c>
      <c r="P5" s="856" t="s">
        <v>63</v>
      </c>
      <c r="Q5" s="855">
        <v>3</v>
      </c>
      <c r="R5" s="854" t="s">
        <v>64</v>
      </c>
      <c r="S5" s="857" t="s">
        <v>65</v>
      </c>
      <c r="T5" s="858">
        <v>5</v>
      </c>
      <c r="U5" s="854" t="s">
        <v>66</v>
      </c>
      <c r="V5" s="857" t="s">
        <v>67</v>
      </c>
      <c r="W5" s="855">
        <v>7</v>
      </c>
      <c r="X5" s="856" t="s">
        <v>90</v>
      </c>
      <c r="Y5" s="215" t="s">
        <v>84</v>
      </c>
      <c r="AB5" s="786">
        <v>1</v>
      </c>
      <c r="AC5" s="786" t="s">
        <v>62</v>
      </c>
      <c r="AD5" s="786" t="s">
        <v>63</v>
      </c>
      <c r="AE5" s="786">
        <v>3</v>
      </c>
      <c r="AF5" s="786" t="s">
        <v>64</v>
      </c>
      <c r="AG5" s="786" t="s">
        <v>65</v>
      </c>
      <c r="AH5" s="786">
        <v>5</v>
      </c>
      <c r="AI5" s="786" t="s">
        <v>66</v>
      </c>
      <c r="AJ5" s="786" t="s">
        <v>67</v>
      </c>
      <c r="AK5" s="786">
        <v>7</v>
      </c>
      <c r="AL5" s="786" t="s">
        <v>90</v>
      </c>
      <c r="AM5" s="787" t="s">
        <v>84</v>
      </c>
    </row>
    <row r="6" spans="1:39" s="54" customFormat="1" ht="16.5" thickBot="1">
      <c r="A6" s="2335"/>
      <c r="B6" s="2338"/>
      <c r="C6" s="2355"/>
      <c r="D6" s="2357"/>
      <c r="E6" s="2357"/>
      <c r="F6" s="2318"/>
      <c r="G6" s="2344"/>
      <c r="H6" s="2344"/>
      <c r="I6" s="2321"/>
      <c r="J6" s="2326"/>
      <c r="K6" s="2326"/>
      <c r="L6" s="2326"/>
      <c r="M6" s="2364"/>
      <c r="N6" s="2349" t="s">
        <v>70</v>
      </c>
      <c r="O6" s="2350"/>
      <c r="P6" s="2350"/>
      <c r="Q6" s="2350"/>
      <c r="R6" s="2350"/>
      <c r="S6" s="2350"/>
      <c r="T6" s="2350"/>
      <c r="U6" s="2350"/>
      <c r="V6" s="2350"/>
      <c r="W6" s="2350"/>
      <c r="X6" s="2350"/>
      <c r="Y6" s="2351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</row>
    <row r="7" spans="1:39" s="54" customFormat="1" ht="24.75" customHeight="1" thickBot="1">
      <c r="A7" s="2336"/>
      <c r="B7" s="2339"/>
      <c r="C7" s="2356"/>
      <c r="D7" s="2358"/>
      <c r="E7" s="2358"/>
      <c r="F7" s="2319"/>
      <c r="G7" s="2345"/>
      <c r="H7" s="2345"/>
      <c r="I7" s="2322"/>
      <c r="J7" s="2327"/>
      <c r="K7" s="2327"/>
      <c r="L7" s="2327"/>
      <c r="M7" s="2365"/>
      <c r="N7" s="859">
        <v>15</v>
      </c>
      <c r="O7" s="860">
        <v>9</v>
      </c>
      <c r="P7" s="861">
        <v>9</v>
      </c>
      <c r="Q7" s="859">
        <v>15</v>
      </c>
      <c r="R7" s="860">
        <v>9</v>
      </c>
      <c r="S7" s="861">
        <v>9</v>
      </c>
      <c r="T7" s="859">
        <v>15</v>
      </c>
      <c r="U7" s="860">
        <v>9</v>
      </c>
      <c r="V7" s="861">
        <v>9</v>
      </c>
      <c r="W7" s="859">
        <v>15</v>
      </c>
      <c r="X7" s="862">
        <v>9</v>
      </c>
      <c r="Y7" s="370">
        <v>8</v>
      </c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  <c r="AM7" s="785"/>
    </row>
    <row r="8" spans="1:39" s="54" customFormat="1" ht="16.5" thickBot="1">
      <c r="A8" s="855">
        <v>1</v>
      </c>
      <c r="B8" s="863">
        <v>2</v>
      </c>
      <c r="C8" s="855">
        <v>3</v>
      </c>
      <c r="D8" s="864">
        <v>4</v>
      </c>
      <c r="E8" s="864">
        <v>5</v>
      </c>
      <c r="F8" s="857">
        <v>6</v>
      </c>
      <c r="G8" s="855">
        <v>7</v>
      </c>
      <c r="H8" s="863">
        <v>8</v>
      </c>
      <c r="I8" s="858">
        <v>9</v>
      </c>
      <c r="J8" s="864">
        <v>10</v>
      </c>
      <c r="K8" s="864">
        <v>11</v>
      </c>
      <c r="L8" s="864">
        <v>12</v>
      </c>
      <c r="M8" s="857">
        <v>13</v>
      </c>
      <c r="N8" s="855">
        <v>14</v>
      </c>
      <c r="O8" s="864">
        <v>15</v>
      </c>
      <c r="P8" s="857">
        <v>16</v>
      </c>
      <c r="Q8" s="855">
        <v>17</v>
      </c>
      <c r="R8" s="864">
        <v>18</v>
      </c>
      <c r="S8" s="857">
        <v>19</v>
      </c>
      <c r="T8" s="855">
        <v>20</v>
      </c>
      <c r="U8" s="864">
        <v>21</v>
      </c>
      <c r="V8" s="857">
        <v>22</v>
      </c>
      <c r="W8" s="855">
        <v>23</v>
      </c>
      <c r="X8" s="856">
        <v>24</v>
      </c>
      <c r="Y8" s="857">
        <v>25</v>
      </c>
      <c r="Z8" s="55"/>
      <c r="AA8" s="55"/>
      <c r="AB8" s="786"/>
      <c r="AC8" s="786"/>
      <c r="AD8" s="786"/>
      <c r="AE8" s="785"/>
      <c r="AF8" s="785"/>
      <c r="AG8" s="785"/>
      <c r="AH8" s="785"/>
      <c r="AI8" s="785"/>
      <c r="AJ8" s="785"/>
      <c r="AK8" s="785"/>
      <c r="AL8" s="785"/>
      <c r="AM8" s="785"/>
    </row>
    <row r="9" spans="1:39" s="54" customFormat="1" ht="16.5" thickBot="1">
      <c r="A9" s="2352" t="s">
        <v>47</v>
      </c>
      <c r="B9" s="2353"/>
      <c r="C9" s="2353"/>
      <c r="D9" s="2353"/>
      <c r="E9" s="2353"/>
      <c r="F9" s="2353"/>
      <c r="G9" s="2353"/>
      <c r="H9" s="2353"/>
      <c r="I9" s="2353"/>
      <c r="J9" s="2353"/>
      <c r="K9" s="2353"/>
      <c r="L9" s="2353"/>
      <c r="M9" s="2353"/>
      <c r="N9" s="2353"/>
      <c r="O9" s="2353"/>
      <c r="P9" s="2353"/>
      <c r="Q9" s="2353"/>
      <c r="R9" s="2353"/>
      <c r="S9" s="2353"/>
      <c r="T9" s="2353"/>
      <c r="U9" s="2353"/>
      <c r="V9" s="2353"/>
      <c r="W9" s="2353"/>
      <c r="X9" s="2353"/>
      <c r="Y9" s="2354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/>
    </row>
    <row r="10" spans="1:39" s="54" customFormat="1" ht="16.5" thickBot="1">
      <c r="A10" s="2328" t="s">
        <v>48</v>
      </c>
      <c r="B10" s="2329"/>
      <c r="C10" s="2329"/>
      <c r="D10" s="2329"/>
      <c r="E10" s="2329"/>
      <c r="F10" s="2329"/>
      <c r="G10" s="2329"/>
      <c r="H10" s="2329"/>
      <c r="I10" s="2329"/>
      <c r="J10" s="2329"/>
      <c r="K10" s="2329"/>
      <c r="L10" s="2329"/>
      <c r="M10" s="2329"/>
      <c r="N10" s="2329"/>
      <c r="O10" s="2329"/>
      <c r="P10" s="2329"/>
      <c r="Q10" s="2329"/>
      <c r="R10" s="2329"/>
      <c r="S10" s="2329"/>
      <c r="T10" s="2329"/>
      <c r="U10" s="2329"/>
      <c r="V10" s="2329"/>
      <c r="W10" s="2329"/>
      <c r="X10" s="2329"/>
      <c r="Y10" s="2330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</row>
    <row r="11" spans="1:39" s="983" customFormat="1" ht="15.75">
      <c r="A11" s="1448" t="s">
        <v>91</v>
      </c>
      <c r="B11" s="1002" t="s">
        <v>116</v>
      </c>
      <c r="C11" s="227"/>
      <c r="D11" s="1003"/>
      <c r="E11" s="1004"/>
      <c r="F11" s="1005"/>
      <c r="G11" s="1006">
        <f>G12+G13+G14+G15+G16</f>
        <v>8</v>
      </c>
      <c r="H11" s="1007">
        <f>H12+H13+H14+H15+H16</f>
        <v>240</v>
      </c>
      <c r="I11" s="1008">
        <f>I12+I13+I14+I15+I16</f>
        <v>100</v>
      </c>
      <c r="J11" s="1009"/>
      <c r="K11" s="1009"/>
      <c r="L11" s="1010">
        <f>L12+L13+L14+L15+L16</f>
        <v>100</v>
      </c>
      <c r="M11" s="865">
        <f>M12+M13+M14+M15+M16</f>
        <v>140</v>
      </c>
      <c r="N11" s="1011"/>
      <c r="O11" s="228"/>
      <c r="P11" s="1012"/>
      <c r="Q11" s="227"/>
      <c r="R11" s="228"/>
      <c r="S11" s="1012"/>
      <c r="T11" s="227"/>
      <c r="U11" s="228"/>
      <c r="V11" s="1012"/>
      <c r="W11" s="227"/>
      <c r="X11" s="1013"/>
      <c r="Y11" s="214"/>
      <c r="AB11" s="984" t="b">
        <f aca="true" t="shared" si="0" ref="AB11:AB33">ISBLANK(N11)</f>
        <v>1</v>
      </c>
      <c r="AC11" s="984" t="b">
        <f aca="true" t="shared" si="1" ref="AC11:AM26">ISBLANK(O11)</f>
        <v>1</v>
      </c>
      <c r="AD11" s="984" t="b">
        <f t="shared" si="1"/>
        <v>1</v>
      </c>
      <c r="AE11" s="984" t="b">
        <f t="shared" si="1"/>
        <v>1</v>
      </c>
      <c r="AF11" s="984" t="b">
        <f t="shared" si="1"/>
        <v>1</v>
      </c>
      <c r="AG11" s="984" t="b">
        <f t="shared" si="1"/>
        <v>1</v>
      </c>
      <c r="AH11" s="984" t="b">
        <f t="shared" si="1"/>
        <v>1</v>
      </c>
      <c r="AI11" s="984" t="b">
        <f t="shared" si="1"/>
        <v>1</v>
      </c>
      <c r="AJ11" s="984" t="b">
        <f t="shared" si="1"/>
        <v>1</v>
      </c>
      <c r="AK11" s="984" t="b">
        <f t="shared" si="1"/>
        <v>1</v>
      </c>
      <c r="AL11" s="984" t="b">
        <f t="shared" si="1"/>
        <v>1</v>
      </c>
      <c r="AM11" s="984" t="b">
        <f t="shared" si="1"/>
        <v>1</v>
      </c>
    </row>
    <row r="12" spans="1:39" s="983" customFormat="1" ht="15.75">
      <c r="A12" s="1449" t="s">
        <v>92</v>
      </c>
      <c r="B12" s="1432" t="s">
        <v>116</v>
      </c>
      <c r="C12" s="28"/>
      <c r="D12" s="1014">
        <v>1</v>
      </c>
      <c r="E12" s="1015"/>
      <c r="F12" s="1016"/>
      <c r="G12" s="1017">
        <v>2</v>
      </c>
      <c r="H12" s="1018">
        <f aca="true" t="shared" si="2" ref="H12:H20">G12*30</f>
        <v>60</v>
      </c>
      <c r="I12" s="160">
        <f>J12+K12+L12</f>
        <v>30</v>
      </c>
      <c r="J12" s="1019"/>
      <c r="K12" s="1019"/>
      <c r="L12" s="1019">
        <v>30</v>
      </c>
      <c r="M12" s="1020">
        <f aca="true" t="shared" si="3" ref="M12:M20">H12-I12</f>
        <v>30</v>
      </c>
      <c r="N12" s="47">
        <v>2</v>
      </c>
      <c r="O12" s="1021"/>
      <c r="P12" s="31"/>
      <c r="Q12" s="28"/>
      <c r="R12" s="1021"/>
      <c r="S12" s="31"/>
      <c r="T12" s="28"/>
      <c r="U12" s="1021"/>
      <c r="V12" s="31"/>
      <c r="W12" s="28"/>
      <c r="X12" s="43"/>
      <c r="Y12" s="211"/>
      <c r="AB12" s="984" t="b">
        <f t="shared" si="0"/>
        <v>0</v>
      </c>
      <c r="AC12" s="984" t="b">
        <f t="shared" si="1"/>
        <v>1</v>
      </c>
      <c r="AD12" s="984" t="b">
        <f t="shared" si="1"/>
        <v>1</v>
      </c>
      <c r="AE12" s="984" t="b">
        <f t="shared" si="1"/>
        <v>1</v>
      </c>
      <c r="AF12" s="984" t="b">
        <f t="shared" si="1"/>
        <v>1</v>
      </c>
      <c r="AG12" s="984" t="b">
        <f t="shared" si="1"/>
        <v>1</v>
      </c>
      <c r="AH12" s="984" t="b">
        <f t="shared" si="1"/>
        <v>1</v>
      </c>
      <c r="AI12" s="984" t="b">
        <f t="shared" si="1"/>
        <v>1</v>
      </c>
      <c r="AJ12" s="984" t="b">
        <f t="shared" si="1"/>
        <v>1</v>
      </c>
      <c r="AK12" s="984" t="b">
        <f t="shared" si="1"/>
        <v>1</v>
      </c>
      <c r="AL12" s="984" t="b">
        <f t="shared" si="1"/>
        <v>1</v>
      </c>
      <c r="AM12" s="984" t="b">
        <f t="shared" si="1"/>
        <v>1</v>
      </c>
    </row>
    <row r="13" spans="1:39" s="983" customFormat="1" ht="15" customHeight="1">
      <c r="A13" s="1449" t="s">
        <v>93</v>
      </c>
      <c r="B13" s="1433" t="s">
        <v>116</v>
      </c>
      <c r="C13" s="867"/>
      <c r="D13" s="1023"/>
      <c r="E13" s="1024"/>
      <c r="F13" s="533"/>
      <c r="G13" s="1025">
        <v>1.5</v>
      </c>
      <c r="H13" s="1026">
        <f t="shared" si="2"/>
        <v>45</v>
      </c>
      <c r="I13" s="867">
        <f>J13+K13+L13</f>
        <v>18</v>
      </c>
      <c r="J13" s="868"/>
      <c r="K13" s="868"/>
      <c r="L13" s="868">
        <v>18</v>
      </c>
      <c r="M13" s="869">
        <f t="shared" si="3"/>
        <v>27</v>
      </c>
      <c r="N13" s="870"/>
      <c r="O13" s="871">
        <v>2</v>
      </c>
      <c r="P13" s="869"/>
      <c r="Q13" s="867"/>
      <c r="R13" s="871"/>
      <c r="S13" s="869"/>
      <c r="T13" s="867"/>
      <c r="U13" s="871"/>
      <c r="V13" s="869"/>
      <c r="W13" s="867"/>
      <c r="X13" s="1027"/>
      <c r="Y13" s="211"/>
      <c r="AB13" s="984" t="b">
        <f t="shared" si="0"/>
        <v>1</v>
      </c>
      <c r="AC13" s="984" t="b">
        <f t="shared" si="1"/>
        <v>0</v>
      </c>
      <c r="AD13" s="984" t="b">
        <f t="shared" si="1"/>
        <v>1</v>
      </c>
      <c r="AE13" s="984" t="b">
        <f t="shared" si="1"/>
        <v>1</v>
      </c>
      <c r="AF13" s="984" t="b">
        <f t="shared" si="1"/>
        <v>1</v>
      </c>
      <c r="AG13" s="984" t="b">
        <f t="shared" si="1"/>
        <v>1</v>
      </c>
      <c r="AH13" s="984" t="b">
        <f t="shared" si="1"/>
        <v>1</v>
      </c>
      <c r="AI13" s="984" t="b">
        <f t="shared" si="1"/>
        <v>1</v>
      </c>
      <c r="AJ13" s="984" t="b">
        <f t="shared" si="1"/>
        <v>1</v>
      </c>
      <c r="AK13" s="984" t="b">
        <f t="shared" si="1"/>
        <v>1</v>
      </c>
      <c r="AL13" s="984" t="b">
        <f t="shared" si="1"/>
        <v>1</v>
      </c>
      <c r="AM13" s="984" t="b">
        <f t="shared" si="1"/>
        <v>1</v>
      </c>
    </row>
    <row r="14" spans="1:39" s="983" customFormat="1" ht="15.75" customHeight="1">
      <c r="A14" s="1449" t="s">
        <v>94</v>
      </c>
      <c r="B14" s="1433" t="s">
        <v>116</v>
      </c>
      <c r="C14" s="867" t="s">
        <v>63</v>
      </c>
      <c r="D14" s="1023"/>
      <c r="E14" s="1024"/>
      <c r="F14" s="533"/>
      <c r="G14" s="1025">
        <v>1.5</v>
      </c>
      <c r="H14" s="1026">
        <f t="shared" si="2"/>
        <v>45</v>
      </c>
      <c r="I14" s="867">
        <f>J14+K14+L14</f>
        <v>18</v>
      </c>
      <c r="J14" s="868"/>
      <c r="K14" s="868"/>
      <c r="L14" s="868">
        <v>18</v>
      </c>
      <c r="M14" s="869">
        <f t="shared" si="3"/>
        <v>27</v>
      </c>
      <c r="N14" s="870"/>
      <c r="O14" s="871"/>
      <c r="P14" s="869">
        <v>2</v>
      </c>
      <c r="Q14" s="867"/>
      <c r="R14" s="871"/>
      <c r="S14" s="869"/>
      <c r="T14" s="867"/>
      <c r="U14" s="871"/>
      <c r="V14" s="869"/>
      <c r="W14" s="867"/>
      <c r="X14" s="1027"/>
      <c r="Y14" s="211"/>
      <c r="AB14" s="984" t="b">
        <f t="shared" si="0"/>
        <v>1</v>
      </c>
      <c r="AC14" s="984" t="b">
        <f t="shared" si="1"/>
        <v>1</v>
      </c>
      <c r="AD14" s="984" t="b">
        <f t="shared" si="1"/>
        <v>0</v>
      </c>
      <c r="AE14" s="984" t="b">
        <f t="shared" si="1"/>
        <v>1</v>
      </c>
      <c r="AF14" s="984" t="b">
        <f t="shared" si="1"/>
        <v>1</v>
      </c>
      <c r="AG14" s="984" t="b">
        <f t="shared" si="1"/>
        <v>1</v>
      </c>
      <c r="AH14" s="984" t="b">
        <f t="shared" si="1"/>
        <v>1</v>
      </c>
      <c r="AI14" s="984" t="b">
        <f t="shared" si="1"/>
        <v>1</v>
      </c>
      <c r="AJ14" s="984" t="b">
        <f t="shared" si="1"/>
        <v>1</v>
      </c>
      <c r="AK14" s="984" t="b">
        <f t="shared" si="1"/>
        <v>1</v>
      </c>
      <c r="AL14" s="984" t="b">
        <f t="shared" si="1"/>
        <v>1</v>
      </c>
      <c r="AM14" s="984" t="b">
        <f t="shared" si="1"/>
        <v>1</v>
      </c>
    </row>
    <row r="15" spans="1:39" s="784" customFormat="1" ht="18" customHeight="1">
      <c r="A15" s="1449" t="s">
        <v>95</v>
      </c>
      <c r="B15" s="1433" t="s">
        <v>116</v>
      </c>
      <c r="C15" s="867"/>
      <c r="D15" s="868"/>
      <c r="E15" s="872"/>
      <c r="F15" s="1028"/>
      <c r="G15" s="1025">
        <v>1.5</v>
      </c>
      <c r="H15" s="1026">
        <f t="shared" si="2"/>
        <v>45</v>
      </c>
      <c r="I15" s="867">
        <v>18</v>
      </c>
      <c r="J15" s="868"/>
      <c r="K15" s="868"/>
      <c r="L15" s="868">
        <v>18</v>
      </c>
      <c r="M15" s="869">
        <f t="shared" si="3"/>
        <v>27</v>
      </c>
      <c r="N15" s="870"/>
      <c r="O15" s="871"/>
      <c r="P15" s="533"/>
      <c r="Q15" s="867"/>
      <c r="R15" s="871"/>
      <c r="S15" s="869"/>
      <c r="T15" s="867"/>
      <c r="U15" s="871"/>
      <c r="V15" s="869"/>
      <c r="W15" s="867"/>
      <c r="X15" s="872">
        <v>2</v>
      </c>
      <c r="Y15" s="211"/>
      <c r="AB15" s="982" t="b">
        <f t="shared" si="0"/>
        <v>1</v>
      </c>
      <c r="AC15" s="982" t="b">
        <f t="shared" si="1"/>
        <v>1</v>
      </c>
      <c r="AD15" s="982" t="b">
        <f t="shared" si="1"/>
        <v>1</v>
      </c>
      <c r="AE15" s="982" t="b">
        <f t="shared" si="1"/>
        <v>1</v>
      </c>
      <c r="AF15" s="982" t="b">
        <f t="shared" si="1"/>
        <v>1</v>
      </c>
      <c r="AG15" s="982" t="b">
        <f t="shared" si="1"/>
        <v>1</v>
      </c>
      <c r="AH15" s="982" t="b">
        <f t="shared" si="1"/>
        <v>1</v>
      </c>
      <c r="AI15" s="982" t="b">
        <f t="shared" si="1"/>
        <v>1</v>
      </c>
      <c r="AJ15" s="982" t="b">
        <f t="shared" si="1"/>
        <v>1</v>
      </c>
      <c r="AK15" s="982" t="b">
        <f t="shared" si="1"/>
        <v>1</v>
      </c>
      <c r="AL15" s="982" t="b">
        <f t="shared" si="1"/>
        <v>0</v>
      </c>
      <c r="AM15" s="982" t="b">
        <f t="shared" si="1"/>
        <v>1</v>
      </c>
    </row>
    <row r="16" spans="1:39" s="983" customFormat="1" ht="18" customHeight="1">
      <c r="A16" s="1449" t="s">
        <v>96</v>
      </c>
      <c r="B16" s="1433" t="s">
        <v>116</v>
      </c>
      <c r="C16" s="867"/>
      <c r="D16" s="868" t="s">
        <v>84</v>
      </c>
      <c r="E16" s="872"/>
      <c r="F16" s="1028"/>
      <c r="G16" s="1025">
        <v>1.5</v>
      </c>
      <c r="H16" s="1026">
        <f t="shared" si="2"/>
        <v>45</v>
      </c>
      <c r="I16" s="867">
        <f>J16+K16+L16</f>
        <v>16</v>
      </c>
      <c r="J16" s="868"/>
      <c r="K16" s="868"/>
      <c r="L16" s="868">
        <v>16</v>
      </c>
      <c r="M16" s="869">
        <f t="shared" si="3"/>
        <v>29</v>
      </c>
      <c r="N16" s="870"/>
      <c r="O16" s="871"/>
      <c r="P16" s="533"/>
      <c r="Q16" s="867"/>
      <c r="R16" s="871"/>
      <c r="S16" s="869"/>
      <c r="T16" s="867"/>
      <c r="U16" s="871"/>
      <c r="V16" s="869"/>
      <c r="W16" s="867"/>
      <c r="X16" s="872"/>
      <c r="Y16" s="211">
        <v>2</v>
      </c>
      <c r="AB16" s="984" t="b">
        <f t="shared" si="0"/>
        <v>1</v>
      </c>
      <c r="AC16" s="984" t="b">
        <f t="shared" si="1"/>
        <v>1</v>
      </c>
      <c r="AD16" s="984" t="b">
        <f t="shared" si="1"/>
        <v>1</v>
      </c>
      <c r="AE16" s="984" t="b">
        <f t="shared" si="1"/>
        <v>1</v>
      </c>
      <c r="AF16" s="984" t="b">
        <f t="shared" si="1"/>
        <v>1</v>
      </c>
      <c r="AG16" s="984" t="b">
        <f t="shared" si="1"/>
        <v>1</v>
      </c>
      <c r="AH16" s="984" t="b">
        <f t="shared" si="1"/>
        <v>1</v>
      </c>
      <c r="AI16" s="984" t="b">
        <f t="shared" si="1"/>
        <v>1</v>
      </c>
      <c r="AJ16" s="984" t="b">
        <f t="shared" si="1"/>
        <v>1</v>
      </c>
      <c r="AK16" s="984" t="b">
        <f t="shared" si="1"/>
        <v>1</v>
      </c>
      <c r="AL16" s="984" t="b">
        <f t="shared" si="1"/>
        <v>1</v>
      </c>
      <c r="AM16" s="984" t="b">
        <f t="shared" si="1"/>
        <v>0</v>
      </c>
    </row>
    <row r="17" spans="1:39" s="988" customFormat="1" ht="15.75">
      <c r="A17" s="1449" t="s">
        <v>97</v>
      </c>
      <c r="B17" s="1022" t="s">
        <v>117</v>
      </c>
      <c r="C17" s="867">
        <v>1</v>
      </c>
      <c r="D17" s="868"/>
      <c r="E17" s="872"/>
      <c r="F17" s="1028"/>
      <c r="G17" s="757">
        <v>4</v>
      </c>
      <c r="H17" s="873">
        <f t="shared" si="2"/>
        <v>120</v>
      </c>
      <c r="I17" s="874">
        <f>J17+K17+L17</f>
        <v>45</v>
      </c>
      <c r="J17" s="875">
        <v>30</v>
      </c>
      <c r="K17" s="868"/>
      <c r="L17" s="875">
        <v>15</v>
      </c>
      <c r="M17" s="876">
        <f t="shared" si="3"/>
        <v>75</v>
      </c>
      <c r="N17" s="870">
        <v>3</v>
      </c>
      <c r="O17" s="871"/>
      <c r="P17" s="211"/>
      <c r="Q17" s="867"/>
      <c r="R17" s="871"/>
      <c r="S17" s="869"/>
      <c r="T17" s="867"/>
      <c r="U17" s="871"/>
      <c r="V17" s="869"/>
      <c r="W17" s="867"/>
      <c r="X17" s="872"/>
      <c r="Y17" s="211"/>
      <c r="AB17" s="984" t="b">
        <f t="shared" si="0"/>
        <v>0</v>
      </c>
      <c r="AC17" s="984" t="b">
        <f t="shared" si="1"/>
        <v>1</v>
      </c>
      <c r="AD17" s="984" t="b">
        <f t="shared" si="1"/>
        <v>1</v>
      </c>
      <c r="AE17" s="984" t="b">
        <f t="shared" si="1"/>
        <v>1</v>
      </c>
      <c r="AF17" s="984" t="b">
        <f t="shared" si="1"/>
        <v>1</v>
      </c>
      <c r="AG17" s="984" t="b">
        <f t="shared" si="1"/>
        <v>1</v>
      </c>
      <c r="AH17" s="984" t="b">
        <f t="shared" si="1"/>
        <v>1</v>
      </c>
      <c r="AI17" s="984" t="b">
        <f t="shared" si="1"/>
        <v>1</v>
      </c>
      <c r="AJ17" s="984" t="b">
        <f t="shared" si="1"/>
        <v>1</v>
      </c>
      <c r="AK17" s="984" t="b">
        <f t="shared" si="1"/>
        <v>1</v>
      </c>
      <c r="AL17" s="984" t="b">
        <f t="shared" si="1"/>
        <v>1</v>
      </c>
      <c r="AM17" s="984" t="b">
        <f t="shared" si="1"/>
        <v>1</v>
      </c>
    </row>
    <row r="18" spans="1:39" s="983" customFormat="1" ht="15.75">
      <c r="A18" s="1449" t="s">
        <v>98</v>
      </c>
      <c r="B18" s="740" t="s">
        <v>118</v>
      </c>
      <c r="C18" s="877"/>
      <c r="D18" s="868" t="s">
        <v>63</v>
      </c>
      <c r="E18" s="872"/>
      <c r="F18" s="869"/>
      <c r="G18" s="757">
        <v>3</v>
      </c>
      <c r="H18" s="873">
        <f t="shared" si="2"/>
        <v>90</v>
      </c>
      <c r="I18" s="874">
        <f>J18+K18+L18</f>
        <v>30</v>
      </c>
      <c r="J18" s="875">
        <v>20</v>
      </c>
      <c r="K18" s="868"/>
      <c r="L18" s="875">
        <v>10</v>
      </c>
      <c r="M18" s="876">
        <f t="shared" si="3"/>
        <v>60</v>
      </c>
      <c r="N18" s="870"/>
      <c r="O18" s="871"/>
      <c r="P18" s="869">
        <v>3</v>
      </c>
      <c r="Q18" s="1408"/>
      <c r="R18" s="1407"/>
      <c r="S18" s="1406"/>
      <c r="T18" s="867"/>
      <c r="U18" s="871"/>
      <c r="V18" s="869"/>
      <c r="W18" s="867"/>
      <c r="X18" s="872"/>
      <c r="Y18" s="211"/>
      <c r="AB18" s="984" t="b">
        <f t="shared" si="0"/>
        <v>1</v>
      </c>
      <c r="AC18" s="984" t="b">
        <f t="shared" si="1"/>
        <v>1</v>
      </c>
      <c r="AD18" s="984" t="b">
        <f t="shared" si="1"/>
        <v>0</v>
      </c>
      <c r="AE18" s="984" t="b">
        <f t="shared" si="1"/>
        <v>1</v>
      </c>
      <c r="AF18" s="984" t="b">
        <f t="shared" si="1"/>
        <v>1</v>
      </c>
      <c r="AG18" s="984" t="b">
        <f t="shared" si="1"/>
        <v>1</v>
      </c>
      <c r="AH18" s="984" t="b">
        <f t="shared" si="1"/>
        <v>1</v>
      </c>
      <c r="AI18" s="984" t="b">
        <f t="shared" si="1"/>
        <v>1</v>
      </c>
      <c r="AJ18" s="984" t="b">
        <f t="shared" si="1"/>
        <v>1</v>
      </c>
      <c r="AK18" s="984" t="b">
        <f t="shared" si="1"/>
        <v>1</v>
      </c>
      <c r="AL18" s="984" t="b">
        <f t="shared" si="1"/>
        <v>1</v>
      </c>
      <c r="AM18" s="984" t="b">
        <f t="shared" si="1"/>
        <v>1</v>
      </c>
    </row>
    <row r="19" spans="1:39" s="983" customFormat="1" ht="20.25" customHeight="1">
      <c r="A19" s="1450" t="s">
        <v>99</v>
      </c>
      <c r="B19" s="740" t="s">
        <v>119</v>
      </c>
      <c r="C19" s="877">
        <v>3</v>
      </c>
      <c r="D19" s="868"/>
      <c r="E19" s="868"/>
      <c r="F19" s="869"/>
      <c r="G19" s="878">
        <v>3</v>
      </c>
      <c r="H19" s="873">
        <f t="shared" si="2"/>
        <v>90</v>
      </c>
      <c r="I19" s="874">
        <f>J19+K19+L19</f>
        <v>30</v>
      </c>
      <c r="J19" s="868"/>
      <c r="K19" s="868"/>
      <c r="L19" s="875">
        <v>30</v>
      </c>
      <c r="M19" s="876">
        <f t="shared" si="3"/>
        <v>60</v>
      </c>
      <c r="N19" s="870"/>
      <c r="O19" s="871"/>
      <c r="P19" s="869"/>
      <c r="Q19" s="867">
        <v>2</v>
      </c>
      <c r="R19" s="871"/>
      <c r="S19" s="869"/>
      <c r="T19" s="867"/>
      <c r="U19" s="871"/>
      <c r="V19" s="869"/>
      <c r="W19" s="867"/>
      <c r="X19" s="872"/>
      <c r="Y19" s="211"/>
      <c r="AB19" s="984" t="b">
        <f t="shared" si="0"/>
        <v>1</v>
      </c>
      <c r="AC19" s="984" t="b">
        <f t="shared" si="1"/>
        <v>1</v>
      </c>
      <c r="AD19" s="984" t="b">
        <f t="shared" si="1"/>
        <v>1</v>
      </c>
      <c r="AE19" s="984" t="b">
        <f t="shared" si="1"/>
        <v>0</v>
      </c>
      <c r="AF19" s="984" t="b">
        <f t="shared" si="1"/>
        <v>1</v>
      </c>
      <c r="AG19" s="984" t="b">
        <f t="shared" si="1"/>
        <v>1</v>
      </c>
      <c r="AH19" s="984" t="b">
        <f t="shared" si="1"/>
        <v>1</v>
      </c>
      <c r="AI19" s="984" t="b">
        <f t="shared" si="1"/>
        <v>1</v>
      </c>
      <c r="AJ19" s="984" t="b">
        <f t="shared" si="1"/>
        <v>1</v>
      </c>
      <c r="AK19" s="984" t="b">
        <f t="shared" si="1"/>
        <v>1</v>
      </c>
      <c r="AL19" s="984" t="b">
        <f t="shared" si="1"/>
        <v>1</v>
      </c>
      <c r="AM19" s="984" t="b">
        <f t="shared" si="1"/>
        <v>1</v>
      </c>
    </row>
    <row r="20" spans="1:39" s="983" customFormat="1" ht="15.75">
      <c r="A20" s="1450" t="s">
        <v>100</v>
      </c>
      <c r="B20" s="740" t="s">
        <v>120</v>
      </c>
      <c r="C20" s="877">
        <v>3</v>
      </c>
      <c r="D20" s="868"/>
      <c r="E20" s="868"/>
      <c r="F20" s="869"/>
      <c r="G20" s="878">
        <v>3</v>
      </c>
      <c r="H20" s="873">
        <f t="shared" si="2"/>
        <v>90</v>
      </c>
      <c r="I20" s="874">
        <f>J20+K20+L20</f>
        <v>45</v>
      </c>
      <c r="J20" s="875">
        <v>30</v>
      </c>
      <c r="K20" s="868"/>
      <c r="L20" s="875">
        <v>15</v>
      </c>
      <c r="M20" s="876">
        <f t="shared" si="3"/>
        <v>45</v>
      </c>
      <c r="N20" s="870"/>
      <c r="O20" s="871"/>
      <c r="P20" s="869"/>
      <c r="Q20" s="867">
        <v>3</v>
      </c>
      <c r="R20" s="871"/>
      <c r="S20" s="869"/>
      <c r="T20" s="867"/>
      <c r="U20" s="871"/>
      <c r="V20" s="869"/>
      <c r="W20" s="867"/>
      <c r="X20" s="872"/>
      <c r="Y20" s="211"/>
      <c r="AB20" s="984" t="b">
        <f t="shared" si="0"/>
        <v>1</v>
      </c>
      <c r="AC20" s="984" t="b">
        <f t="shared" si="1"/>
        <v>1</v>
      </c>
      <c r="AD20" s="984" t="b">
        <f t="shared" si="1"/>
        <v>1</v>
      </c>
      <c r="AE20" s="984" t="b">
        <f t="shared" si="1"/>
        <v>0</v>
      </c>
      <c r="AF20" s="984" t="b">
        <f t="shared" si="1"/>
        <v>1</v>
      </c>
      <c r="AG20" s="984" t="b">
        <f t="shared" si="1"/>
        <v>1</v>
      </c>
      <c r="AH20" s="984" t="b">
        <f t="shared" si="1"/>
        <v>1</v>
      </c>
      <c r="AI20" s="984" t="b">
        <f t="shared" si="1"/>
        <v>1</v>
      </c>
      <c r="AJ20" s="984" t="b">
        <f t="shared" si="1"/>
        <v>1</v>
      </c>
      <c r="AK20" s="984" t="b">
        <f t="shared" si="1"/>
        <v>1</v>
      </c>
      <c r="AL20" s="984" t="b">
        <f t="shared" si="1"/>
        <v>1</v>
      </c>
      <c r="AM20" s="984" t="b">
        <f t="shared" si="1"/>
        <v>1</v>
      </c>
    </row>
    <row r="21" spans="1:39" s="57" customFormat="1" ht="15.75" hidden="1">
      <c r="A21" s="1450" t="s">
        <v>101</v>
      </c>
      <c r="B21" s="740" t="s">
        <v>121</v>
      </c>
      <c r="C21" s="877"/>
      <c r="D21" s="868"/>
      <c r="E21" s="868"/>
      <c r="F21" s="869"/>
      <c r="G21" s="878">
        <f aca="true" t="shared" si="4" ref="G21:M21">G22+G23+G24+G25+G26+G27</f>
        <v>0</v>
      </c>
      <c r="H21" s="1791">
        <f t="shared" si="4"/>
        <v>0</v>
      </c>
      <c r="I21" s="1751">
        <f t="shared" si="4"/>
        <v>0</v>
      </c>
      <c r="J21" s="1792">
        <f t="shared" si="4"/>
        <v>0</v>
      </c>
      <c r="K21" s="1792">
        <f t="shared" si="4"/>
        <v>0</v>
      </c>
      <c r="L21" s="1792">
        <f t="shared" si="4"/>
        <v>0</v>
      </c>
      <c r="M21" s="1793">
        <f t="shared" si="4"/>
        <v>0</v>
      </c>
      <c r="N21" s="870"/>
      <c r="O21" s="871"/>
      <c r="P21" s="869"/>
      <c r="Q21" s="867"/>
      <c r="R21" s="871"/>
      <c r="S21" s="869"/>
      <c r="T21" s="867"/>
      <c r="U21" s="871"/>
      <c r="V21" s="869"/>
      <c r="W21" s="867"/>
      <c r="X21" s="872"/>
      <c r="Y21" s="211"/>
      <c r="AB21" s="788" t="b">
        <f t="shared" si="0"/>
        <v>1</v>
      </c>
      <c r="AC21" s="788" t="b">
        <f t="shared" si="1"/>
        <v>1</v>
      </c>
      <c r="AD21" s="788" t="b">
        <f t="shared" si="1"/>
        <v>1</v>
      </c>
      <c r="AE21" s="788" t="b">
        <f t="shared" si="1"/>
        <v>1</v>
      </c>
      <c r="AF21" s="788" t="b">
        <f t="shared" si="1"/>
        <v>1</v>
      </c>
      <c r="AG21" s="788" t="b">
        <f t="shared" si="1"/>
        <v>1</v>
      </c>
      <c r="AH21" s="788" t="b">
        <f t="shared" si="1"/>
        <v>1</v>
      </c>
      <c r="AI21" s="788" t="b">
        <f t="shared" si="1"/>
        <v>1</v>
      </c>
      <c r="AJ21" s="788" t="b">
        <f t="shared" si="1"/>
        <v>1</v>
      </c>
      <c r="AK21" s="788" t="b">
        <f t="shared" si="1"/>
        <v>1</v>
      </c>
      <c r="AL21" s="788" t="b">
        <f t="shared" si="1"/>
        <v>1</v>
      </c>
      <c r="AM21" s="788" t="b">
        <f t="shared" si="1"/>
        <v>1</v>
      </c>
    </row>
    <row r="22" spans="1:39" s="57" customFormat="1" ht="15.75" hidden="1">
      <c r="A22" s="1450" t="s">
        <v>102</v>
      </c>
      <c r="B22" s="879" t="s">
        <v>121</v>
      </c>
      <c r="C22" s="880"/>
      <c r="D22" s="881" t="s">
        <v>551</v>
      </c>
      <c r="E22" s="881"/>
      <c r="F22" s="882"/>
      <c r="G22" s="883"/>
      <c r="H22" s="884"/>
      <c r="I22" s="867"/>
      <c r="J22" s="868"/>
      <c r="K22" s="868"/>
      <c r="L22" s="868"/>
      <c r="M22" s="869"/>
      <c r="N22" s="885" t="s">
        <v>281</v>
      </c>
      <c r="O22" s="886"/>
      <c r="P22" s="882"/>
      <c r="Q22" s="885"/>
      <c r="R22" s="886"/>
      <c r="S22" s="882"/>
      <c r="T22" s="885"/>
      <c r="U22" s="886"/>
      <c r="V22" s="882"/>
      <c r="W22" s="885"/>
      <c r="X22" s="887"/>
      <c r="Y22" s="211"/>
      <c r="AB22" s="788" t="b">
        <f t="shared" si="0"/>
        <v>0</v>
      </c>
      <c r="AC22" s="788" t="b">
        <f t="shared" si="1"/>
        <v>1</v>
      </c>
      <c r="AD22" s="788" t="b">
        <f t="shared" si="1"/>
        <v>1</v>
      </c>
      <c r="AE22" s="788" t="b">
        <f t="shared" si="1"/>
        <v>1</v>
      </c>
      <c r="AF22" s="788" t="b">
        <f t="shared" si="1"/>
        <v>1</v>
      </c>
      <c r="AG22" s="788" t="b">
        <f t="shared" si="1"/>
        <v>1</v>
      </c>
      <c r="AH22" s="788" t="b">
        <f t="shared" si="1"/>
        <v>1</v>
      </c>
      <c r="AI22" s="788" t="b">
        <f t="shared" si="1"/>
        <v>1</v>
      </c>
      <c r="AJ22" s="788" t="b">
        <f t="shared" si="1"/>
        <v>1</v>
      </c>
      <c r="AK22" s="788" t="b">
        <f t="shared" si="1"/>
        <v>1</v>
      </c>
      <c r="AL22" s="788" t="b">
        <f t="shared" si="1"/>
        <v>1</v>
      </c>
      <c r="AM22" s="788" t="b">
        <f t="shared" si="1"/>
        <v>1</v>
      </c>
    </row>
    <row r="23" spans="1:39" s="57" customFormat="1" ht="15.75" hidden="1">
      <c r="A23" s="1450" t="s">
        <v>103</v>
      </c>
      <c r="B23" s="879" t="s">
        <v>121</v>
      </c>
      <c r="C23" s="880"/>
      <c r="D23" s="881"/>
      <c r="E23" s="881"/>
      <c r="F23" s="882"/>
      <c r="G23" s="883"/>
      <c r="H23" s="884"/>
      <c r="I23" s="885"/>
      <c r="J23" s="881"/>
      <c r="K23" s="881"/>
      <c r="L23" s="881"/>
      <c r="M23" s="882"/>
      <c r="N23" s="886"/>
      <c r="O23" s="868" t="s">
        <v>281</v>
      </c>
      <c r="P23" s="1794"/>
      <c r="Q23" s="885"/>
      <c r="R23" s="886"/>
      <c r="S23" s="882"/>
      <c r="T23" s="885"/>
      <c r="U23" s="886"/>
      <c r="V23" s="882"/>
      <c r="W23" s="885"/>
      <c r="X23" s="887"/>
      <c r="Y23" s="235"/>
      <c r="AB23" s="788" t="b">
        <f t="shared" si="0"/>
        <v>1</v>
      </c>
      <c r="AC23" s="788" t="b">
        <f t="shared" si="1"/>
        <v>0</v>
      </c>
      <c r="AD23" s="788" t="b">
        <f t="shared" si="1"/>
        <v>1</v>
      </c>
      <c r="AE23" s="788" t="b">
        <f t="shared" si="1"/>
        <v>1</v>
      </c>
      <c r="AF23" s="788" t="b">
        <f t="shared" si="1"/>
        <v>1</v>
      </c>
      <c r="AG23" s="788" t="b">
        <f t="shared" si="1"/>
        <v>1</v>
      </c>
      <c r="AH23" s="788" t="b">
        <f t="shared" si="1"/>
        <v>1</v>
      </c>
      <c r="AI23" s="788" t="b">
        <f t="shared" si="1"/>
        <v>1</v>
      </c>
      <c r="AJ23" s="788" t="b">
        <f t="shared" si="1"/>
        <v>1</v>
      </c>
      <c r="AK23" s="788" t="b">
        <f t="shared" si="1"/>
        <v>1</v>
      </c>
      <c r="AL23" s="788" t="b">
        <f t="shared" si="1"/>
        <v>1</v>
      </c>
      <c r="AM23" s="788" t="b">
        <f t="shared" si="1"/>
        <v>1</v>
      </c>
    </row>
    <row r="24" spans="1:39" s="57" customFormat="1" ht="31.5" hidden="1">
      <c r="A24" s="1450" t="s">
        <v>104</v>
      </c>
      <c r="B24" s="879" t="s">
        <v>121</v>
      </c>
      <c r="C24" s="880"/>
      <c r="D24" s="881" t="s">
        <v>552</v>
      </c>
      <c r="E24" s="881"/>
      <c r="F24" s="882"/>
      <c r="G24" s="883"/>
      <c r="H24" s="884"/>
      <c r="I24" s="885"/>
      <c r="J24" s="881"/>
      <c r="K24" s="881"/>
      <c r="L24" s="881"/>
      <c r="M24" s="882"/>
      <c r="N24" s="886"/>
      <c r="O24" s="868"/>
      <c r="P24" s="888" t="s">
        <v>281</v>
      </c>
      <c r="Q24" s="885"/>
      <c r="R24" s="886"/>
      <c r="S24" s="882"/>
      <c r="T24" s="885"/>
      <c r="U24" s="886"/>
      <c r="V24" s="882"/>
      <c r="W24" s="885"/>
      <c r="X24" s="887"/>
      <c r="Y24" s="235"/>
      <c r="AB24" s="788" t="b">
        <f t="shared" si="0"/>
        <v>1</v>
      </c>
      <c r="AC24" s="788" t="b">
        <f t="shared" si="1"/>
        <v>1</v>
      </c>
      <c r="AD24" s="788" t="b">
        <f t="shared" si="1"/>
        <v>0</v>
      </c>
      <c r="AE24" s="788" t="b">
        <f t="shared" si="1"/>
        <v>1</v>
      </c>
      <c r="AF24" s="788" t="b">
        <f t="shared" si="1"/>
        <v>1</v>
      </c>
      <c r="AG24" s="788" t="b">
        <f t="shared" si="1"/>
        <v>1</v>
      </c>
      <c r="AH24" s="788" t="b">
        <f t="shared" si="1"/>
        <v>1</v>
      </c>
      <c r="AI24" s="788" t="b">
        <f t="shared" si="1"/>
        <v>1</v>
      </c>
      <c r="AJ24" s="788" t="b">
        <f t="shared" si="1"/>
        <v>1</v>
      </c>
      <c r="AK24" s="788" t="b">
        <f t="shared" si="1"/>
        <v>1</v>
      </c>
      <c r="AL24" s="788" t="b">
        <f t="shared" si="1"/>
        <v>1</v>
      </c>
      <c r="AM24" s="788" t="b">
        <f t="shared" si="1"/>
        <v>1</v>
      </c>
    </row>
    <row r="25" spans="1:39" s="57" customFormat="1" ht="15.75" hidden="1">
      <c r="A25" s="1450" t="s">
        <v>105</v>
      </c>
      <c r="B25" s="879" t="s">
        <v>121</v>
      </c>
      <c r="C25" s="880"/>
      <c r="D25" s="881" t="s">
        <v>553</v>
      </c>
      <c r="E25" s="881"/>
      <c r="F25" s="882"/>
      <c r="G25" s="883"/>
      <c r="H25" s="884"/>
      <c r="I25" s="885"/>
      <c r="J25" s="881"/>
      <c r="K25" s="881"/>
      <c r="L25" s="881"/>
      <c r="M25" s="882"/>
      <c r="N25" s="888"/>
      <c r="O25" s="886"/>
      <c r="P25" s="882"/>
      <c r="Q25" s="885" t="s">
        <v>281</v>
      </c>
      <c r="R25" s="886"/>
      <c r="S25" s="882"/>
      <c r="T25" s="885"/>
      <c r="U25" s="886"/>
      <c r="V25" s="882"/>
      <c r="W25" s="885"/>
      <c r="X25" s="887"/>
      <c r="Y25" s="235"/>
      <c r="AB25" s="788" t="b">
        <f t="shared" si="0"/>
        <v>1</v>
      </c>
      <c r="AC25" s="788" t="b">
        <f t="shared" si="1"/>
        <v>1</v>
      </c>
      <c r="AD25" s="788" t="b">
        <f t="shared" si="1"/>
        <v>1</v>
      </c>
      <c r="AE25" s="788" t="b">
        <f t="shared" si="1"/>
        <v>0</v>
      </c>
      <c r="AF25" s="788" t="b">
        <f t="shared" si="1"/>
        <v>1</v>
      </c>
      <c r="AG25" s="788" t="b">
        <f t="shared" si="1"/>
        <v>1</v>
      </c>
      <c r="AH25" s="788" t="b">
        <f t="shared" si="1"/>
        <v>1</v>
      </c>
      <c r="AI25" s="788" t="b">
        <f t="shared" si="1"/>
        <v>1</v>
      </c>
      <c r="AJ25" s="788" t="b">
        <f t="shared" si="1"/>
        <v>1</v>
      </c>
      <c r="AK25" s="788" t="b">
        <f t="shared" si="1"/>
        <v>1</v>
      </c>
      <c r="AL25" s="788" t="b">
        <f t="shared" si="1"/>
        <v>1</v>
      </c>
      <c r="AM25" s="788" t="b">
        <f t="shared" si="1"/>
        <v>1</v>
      </c>
    </row>
    <row r="26" spans="1:39" s="57" customFormat="1" ht="15.75" hidden="1">
      <c r="A26" s="1450" t="s">
        <v>106</v>
      </c>
      <c r="B26" s="879" t="s">
        <v>121</v>
      </c>
      <c r="C26" s="880"/>
      <c r="D26" s="881"/>
      <c r="E26" s="881"/>
      <c r="F26" s="882"/>
      <c r="G26" s="883"/>
      <c r="H26" s="884"/>
      <c r="I26" s="885"/>
      <c r="J26" s="881"/>
      <c r="K26" s="881"/>
      <c r="L26" s="881"/>
      <c r="M26" s="882"/>
      <c r="N26" s="888"/>
      <c r="O26" s="886"/>
      <c r="P26" s="882"/>
      <c r="Q26" s="884"/>
      <c r="R26" s="868" t="s">
        <v>281</v>
      </c>
      <c r="S26" s="1794"/>
      <c r="T26" s="885"/>
      <c r="U26" s="886"/>
      <c r="V26" s="882"/>
      <c r="W26" s="885"/>
      <c r="X26" s="887"/>
      <c r="Y26" s="235"/>
      <c r="AB26" s="788" t="b">
        <f t="shared" si="0"/>
        <v>1</v>
      </c>
      <c r="AC26" s="788" t="b">
        <f t="shared" si="1"/>
        <v>1</v>
      </c>
      <c r="AD26" s="788" t="b">
        <f t="shared" si="1"/>
        <v>1</v>
      </c>
      <c r="AE26" s="788" t="b">
        <f t="shared" si="1"/>
        <v>1</v>
      </c>
      <c r="AF26" s="788" t="b">
        <f t="shared" si="1"/>
        <v>0</v>
      </c>
      <c r="AG26" s="788" t="b">
        <f t="shared" si="1"/>
        <v>1</v>
      </c>
      <c r="AH26" s="788" t="b">
        <f t="shared" si="1"/>
        <v>1</v>
      </c>
      <c r="AI26" s="788" t="b">
        <f t="shared" si="1"/>
        <v>1</v>
      </c>
      <c r="AJ26" s="788" t="b">
        <f t="shared" si="1"/>
        <v>1</v>
      </c>
      <c r="AK26" s="788" t="b">
        <f t="shared" si="1"/>
        <v>1</v>
      </c>
      <c r="AL26" s="788" t="b">
        <f t="shared" si="1"/>
        <v>1</v>
      </c>
      <c r="AM26" s="788" t="b">
        <f t="shared" si="1"/>
        <v>1</v>
      </c>
    </row>
    <row r="27" spans="1:39" s="57" customFormat="1" ht="15.75" hidden="1">
      <c r="A27" s="1450" t="s">
        <v>107</v>
      </c>
      <c r="B27" s="879" t="s">
        <v>121</v>
      </c>
      <c r="C27" s="880"/>
      <c r="D27" s="881" t="s">
        <v>554</v>
      </c>
      <c r="E27" s="881"/>
      <c r="F27" s="882"/>
      <c r="G27" s="883"/>
      <c r="H27" s="884"/>
      <c r="I27" s="885"/>
      <c r="J27" s="881"/>
      <c r="K27" s="881"/>
      <c r="L27" s="881"/>
      <c r="M27" s="882"/>
      <c r="N27" s="888"/>
      <c r="O27" s="886"/>
      <c r="P27" s="882"/>
      <c r="Q27" s="884"/>
      <c r="R27" s="868"/>
      <c r="S27" s="888" t="s">
        <v>281</v>
      </c>
      <c r="T27" s="885"/>
      <c r="U27" s="886"/>
      <c r="V27" s="882"/>
      <c r="W27" s="885"/>
      <c r="X27" s="887"/>
      <c r="Y27" s="235"/>
      <c r="AB27" s="788" t="b">
        <f t="shared" si="0"/>
        <v>1</v>
      </c>
      <c r="AC27" s="788" t="b">
        <f aca="true" t="shared" si="5" ref="AC27:AM33">ISBLANK(O27)</f>
        <v>1</v>
      </c>
      <c r="AD27" s="788" t="b">
        <f t="shared" si="5"/>
        <v>1</v>
      </c>
      <c r="AE27" s="788" t="b">
        <f t="shared" si="5"/>
        <v>1</v>
      </c>
      <c r="AF27" s="788" t="b">
        <f t="shared" si="5"/>
        <v>1</v>
      </c>
      <c r="AG27" s="788" t="b">
        <f t="shared" si="5"/>
        <v>0</v>
      </c>
      <c r="AH27" s="788" t="b">
        <f t="shared" si="5"/>
        <v>1</v>
      </c>
      <c r="AI27" s="788" t="b">
        <f t="shared" si="5"/>
        <v>1</v>
      </c>
      <c r="AJ27" s="788" t="b">
        <f t="shared" si="5"/>
        <v>1</v>
      </c>
      <c r="AK27" s="788" t="b">
        <f t="shared" si="5"/>
        <v>1</v>
      </c>
      <c r="AL27" s="788" t="b">
        <f t="shared" si="5"/>
        <v>1</v>
      </c>
      <c r="AM27" s="788" t="b">
        <f t="shared" si="5"/>
        <v>1</v>
      </c>
    </row>
    <row r="28" spans="1:39" s="983" customFormat="1" ht="15.75">
      <c r="A28" s="1450" t="s">
        <v>101</v>
      </c>
      <c r="B28" s="252" t="s">
        <v>123</v>
      </c>
      <c r="C28" s="880"/>
      <c r="D28" s="881"/>
      <c r="E28" s="881"/>
      <c r="F28" s="882"/>
      <c r="G28" s="878">
        <v>16</v>
      </c>
      <c r="H28" s="889">
        <f>H29+H30+H31+H32</f>
        <v>480</v>
      </c>
      <c r="I28" s="890">
        <f>I29+I30+I31+I32</f>
        <v>258</v>
      </c>
      <c r="J28" s="891">
        <f>J29+J30+J31+J32</f>
        <v>129</v>
      </c>
      <c r="K28" s="881"/>
      <c r="L28" s="891">
        <f>L29+L30+L31+L32</f>
        <v>129</v>
      </c>
      <c r="M28" s="892">
        <f>M29+M30+M31+M32</f>
        <v>222</v>
      </c>
      <c r="N28" s="888"/>
      <c r="O28" s="886"/>
      <c r="P28" s="882"/>
      <c r="Q28" s="885"/>
      <c r="R28" s="886"/>
      <c r="S28" s="882"/>
      <c r="T28" s="885"/>
      <c r="U28" s="886"/>
      <c r="V28" s="882"/>
      <c r="W28" s="885"/>
      <c r="X28" s="887"/>
      <c r="Y28" s="235"/>
      <c r="AB28" s="984" t="b">
        <f t="shared" si="0"/>
        <v>1</v>
      </c>
      <c r="AC28" s="984" t="b">
        <f t="shared" si="5"/>
        <v>1</v>
      </c>
      <c r="AD28" s="984" t="b">
        <f t="shared" si="5"/>
        <v>1</v>
      </c>
      <c r="AE28" s="984" t="b">
        <f t="shared" si="5"/>
        <v>1</v>
      </c>
      <c r="AF28" s="984" t="b">
        <f t="shared" si="5"/>
        <v>1</v>
      </c>
      <c r="AG28" s="984" t="b">
        <f t="shared" si="5"/>
        <v>1</v>
      </c>
      <c r="AH28" s="984" t="b">
        <f t="shared" si="5"/>
        <v>1</v>
      </c>
      <c r="AI28" s="984" t="b">
        <f t="shared" si="5"/>
        <v>1</v>
      </c>
      <c r="AJ28" s="984" t="b">
        <f t="shared" si="5"/>
        <v>1</v>
      </c>
      <c r="AK28" s="984" t="b">
        <f t="shared" si="5"/>
        <v>1</v>
      </c>
      <c r="AL28" s="984" t="b">
        <f t="shared" si="5"/>
        <v>1</v>
      </c>
      <c r="AM28" s="984" t="b">
        <f t="shared" si="5"/>
        <v>1</v>
      </c>
    </row>
    <row r="29" spans="1:39" s="983" customFormat="1" ht="15.75">
      <c r="A29" s="1450" t="s">
        <v>102</v>
      </c>
      <c r="B29" s="1434" t="s">
        <v>123</v>
      </c>
      <c r="C29" s="880"/>
      <c r="D29" s="881">
        <v>1</v>
      </c>
      <c r="E29" s="881"/>
      <c r="F29" s="882"/>
      <c r="G29" s="883">
        <v>5.5</v>
      </c>
      <c r="H29" s="884">
        <f aca="true" t="shared" si="6" ref="H29:H34">G29*30</f>
        <v>165</v>
      </c>
      <c r="I29" s="885">
        <f aca="true" t="shared" si="7" ref="I29:I34">J29+K29+L29</f>
        <v>90</v>
      </c>
      <c r="J29" s="881">
        <v>45</v>
      </c>
      <c r="K29" s="881"/>
      <c r="L29" s="881">
        <v>45</v>
      </c>
      <c r="M29" s="882">
        <f aca="true" t="shared" si="8" ref="M29:M34">H29-I29</f>
        <v>75</v>
      </c>
      <c r="N29" s="888">
        <v>6</v>
      </c>
      <c r="O29" s="886"/>
      <c r="P29" s="882"/>
      <c r="Q29" s="885"/>
      <c r="R29" s="886"/>
      <c r="S29" s="882"/>
      <c r="T29" s="885"/>
      <c r="U29" s="886"/>
      <c r="V29" s="882"/>
      <c r="W29" s="885"/>
      <c r="X29" s="887"/>
      <c r="Y29" s="235"/>
      <c r="AB29" s="984" t="b">
        <f t="shared" si="0"/>
        <v>0</v>
      </c>
      <c r="AC29" s="984" t="b">
        <f t="shared" si="5"/>
        <v>1</v>
      </c>
      <c r="AD29" s="984" t="b">
        <f t="shared" si="5"/>
        <v>1</v>
      </c>
      <c r="AE29" s="984" t="b">
        <f t="shared" si="5"/>
        <v>1</v>
      </c>
      <c r="AF29" s="984" t="b">
        <f t="shared" si="5"/>
        <v>1</v>
      </c>
      <c r="AG29" s="984" t="b">
        <f t="shared" si="5"/>
        <v>1</v>
      </c>
      <c r="AH29" s="984" t="b">
        <f t="shared" si="5"/>
        <v>1</v>
      </c>
      <c r="AI29" s="984" t="b">
        <f t="shared" si="5"/>
        <v>1</v>
      </c>
      <c r="AJ29" s="984" t="b">
        <f t="shared" si="5"/>
        <v>1</v>
      </c>
      <c r="AK29" s="984" t="b">
        <f t="shared" si="5"/>
        <v>1</v>
      </c>
      <c r="AL29" s="984" t="b">
        <f t="shared" si="5"/>
        <v>1</v>
      </c>
      <c r="AM29" s="984" t="b">
        <f t="shared" si="5"/>
        <v>1</v>
      </c>
    </row>
    <row r="30" spans="1:39" s="983" customFormat="1" ht="15.75">
      <c r="A30" s="1450" t="s">
        <v>103</v>
      </c>
      <c r="B30" s="1434" t="s">
        <v>123</v>
      </c>
      <c r="C30" s="880" t="s">
        <v>62</v>
      </c>
      <c r="D30" s="881"/>
      <c r="E30" s="881"/>
      <c r="F30" s="882"/>
      <c r="G30" s="883">
        <v>3.5</v>
      </c>
      <c r="H30" s="884">
        <f t="shared" si="6"/>
        <v>105</v>
      </c>
      <c r="I30" s="885">
        <f t="shared" si="7"/>
        <v>54</v>
      </c>
      <c r="J30" s="881">
        <v>27</v>
      </c>
      <c r="K30" s="881"/>
      <c r="L30" s="881">
        <v>27</v>
      </c>
      <c r="M30" s="882">
        <f t="shared" si="8"/>
        <v>51</v>
      </c>
      <c r="N30" s="888"/>
      <c r="O30" s="886">
        <v>6</v>
      </c>
      <c r="P30" s="882"/>
      <c r="Q30" s="885"/>
      <c r="R30" s="886"/>
      <c r="S30" s="882"/>
      <c r="T30" s="885"/>
      <c r="U30" s="886"/>
      <c r="V30" s="882"/>
      <c r="W30" s="885"/>
      <c r="X30" s="887"/>
      <c r="Y30" s="235"/>
      <c r="AB30" s="984" t="b">
        <f t="shared" si="0"/>
        <v>1</v>
      </c>
      <c r="AC30" s="984" t="b">
        <f t="shared" si="5"/>
        <v>0</v>
      </c>
      <c r="AD30" s="984" t="b">
        <f t="shared" si="5"/>
        <v>1</v>
      </c>
      <c r="AE30" s="984" t="b">
        <f t="shared" si="5"/>
        <v>1</v>
      </c>
      <c r="AF30" s="984" t="b">
        <f t="shared" si="5"/>
        <v>1</v>
      </c>
      <c r="AG30" s="984" t="b">
        <f t="shared" si="5"/>
        <v>1</v>
      </c>
      <c r="AH30" s="984" t="b">
        <f t="shared" si="5"/>
        <v>1</v>
      </c>
      <c r="AI30" s="984" t="b">
        <f t="shared" si="5"/>
        <v>1</v>
      </c>
      <c r="AJ30" s="984" t="b">
        <f t="shared" si="5"/>
        <v>1</v>
      </c>
      <c r="AK30" s="984" t="b">
        <f t="shared" si="5"/>
        <v>1</v>
      </c>
      <c r="AL30" s="984" t="b">
        <f t="shared" si="5"/>
        <v>1</v>
      </c>
      <c r="AM30" s="984" t="b">
        <f t="shared" si="5"/>
        <v>1</v>
      </c>
    </row>
    <row r="31" spans="1:39" s="983" customFormat="1" ht="15.75">
      <c r="A31" s="1450" t="s">
        <v>104</v>
      </c>
      <c r="B31" s="1434" t="s">
        <v>123</v>
      </c>
      <c r="C31" s="880"/>
      <c r="D31" s="881" t="s">
        <v>63</v>
      </c>
      <c r="E31" s="881"/>
      <c r="F31" s="882"/>
      <c r="G31" s="883">
        <v>3.5</v>
      </c>
      <c r="H31" s="884">
        <f t="shared" si="6"/>
        <v>105</v>
      </c>
      <c r="I31" s="885">
        <f t="shared" si="7"/>
        <v>54</v>
      </c>
      <c r="J31" s="881">
        <v>27</v>
      </c>
      <c r="K31" s="881"/>
      <c r="L31" s="881">
        <v>27</v>
      </c>
      <c r="M31" s="882">
        <f t="shared" si="8"/>
        <v>51</v>
      </c>
      <c r="N31" s="888"/>
      <c r="O31" s="886"/>
      <c r="P31" s="882">
        <v>6</v>
      </c>
      <c r="Q31" s="885"/>
      <c r="R31" s="886"/>
      <c r="S31" s="882"/>
      <c r="T31" s="885"/>
      <c r="U31" s="886"/>
      <c r="V31" s="882"/>
      <c r="W31" s="885"/>
      <c r="X31" s="887"/>
      <c r="Y31" s="235"/>
      <c r="AB31" s="984" t="b">
        <f t="shared" si="0"/>
        <v>1</v>
      </c>
      <c r="AC31" s="984" t="b">
        <f t="shared" si="5"/>
        <v>1</v>
      </c>
      <c r="AD31" s="984" t="b">
        <f t="shared" si="5"/>
        <v>0</v>
      </c>
      <c r="AE31" s="984" t="b">
        <f t="shared" si="5"/>
        <v>1</v>
      </c>
      <c r="AF31" s="984" t="b">
        <f t="shared" si="5"/>
        <v>1</v>
      </c>
      <c r="AG31" s="984" t="b">
        <f t="shared" si="5"/>
        <v>1</v>
      </c>
      <c r="AH31" s="984" t="b">
        <f t="shared" si="5"/>
        <v>1</v>
      </c>
      <c r="AI31" s="984" t="b">
        <f t="shared" si="5"/>
        <v>1</v>
      </c>
      <c r="AJ31" s="984" t="b">
        <f t="shared" si="5"/>
        <v>1</v>
      </c>
      <c r="AK31" s="984" t="b">
        <f t="shared" si="5"/>
        <v>1</v>
      </c>
      <c r="AL31" s="984" t="b">
        <f t="shared" si="5"/>
        <v>1</v>
      </c>
      <c r="AM31" s="984" t="b">
        <f t="shared" si="5"/>
        <v>1</v>
      </c>
    </row>
    <row r="32" spans="1:39" s="983" customFormat="1" ht="15.75">
      <c r="A32" s="1450" t="s">
        <v>105</v>
      </c>
      <c r="B32" s="1434" t="s">
        <v>123</v>
      </c>
      <c r="C32" s="880">
        <v>3</v>
      </c>
      <c r="D32" s="881"/>
      <c r="E32" s="881"/>
      <c r="F32" s="882"/>
      <c r="G32" s="883">
        <v>3.5</v>
      </c>
      <c r="H32" s="884">
        <f t="shared" si="6"/>
        <v>105</v>
      </c>
      <c r="I32" s="885">
        <f t="shared" si="7"/>
        <v>60</v>
      </c>
      <c r="J32" s="881">
        <v>30</v>
      </c>
      <c r="K32" s="881"/>
      <c r="L32" s="881">
        <v>30</v>
      </c>
      <c r="M32" s="882">
        <f t="shared" si="8"/>
        <v>45</v>
      </c>
      <c r="N32" s="888"/>
      <c r="O32" s="886"/>
      <c r="P32" s="882"/>
      <c r="Q32" s="885">
        <v>4</v>
      </c>
      <c r="R32" s="886"/>
      <c r="S32" s="882"/>
      <c r="T32" s="885"/>
      <c r="U32" s="886"/>
      <c r="V32" s="882"/>
      <c r="W32" s="885"/>
      <c r="X32" s="887"/>
      <c r="Y32" s="235"/>
      <c r="AB32" s="984" t="b">
        <f t="shared" si="0"/>
        <v>1</v>
      </c>
      <c r="AC32" s="984" t="b">
        <f t="shared" si="5"/>
        <v>1</v>
      </c>
      <c r="AD32" s="984" t="b">
        <f t="shared" si="5"/>
        <v>1</v>
      </c>
      <c r="AE32" s="984" t="b">
        <f t="shared" si="5"/>
        <v>0</v>
      </c>
      <c r="AF32" s="984" t="b">
        <f t="shared" si="5"/>
        <v>1</v>
      </c>
      <c r="AG32" s="984" t="b">
        <f t="shared" si="5"/>
        <v>1</v>
      </c>
      <c r="AH32" s="984" t="b">
        <f t="shared" si="5"/>
        <v>1</v>
      </c>
      <c r="AI32" s="984" t="b">
        <f t="shared" si="5"/>
        <v>1</v>
      </c>
      <c r="AJ32" s="984" t="b">
        <f t="shared" si="5"/>
        <v>1</v>
      </c>
      <c r="AK32" s="984" t="b">
        <f t="shared" si="5"/>
        <v>1</v>
      </c>
      <c r="AL32" s="984" t="b">
        <f t="shared" si="5"/>
        <v>1</v>
      </c>
      <c r="AM32" s="984" t="b">
        <f t="shared" si="5"/>
        <v>1</v>
      </c>
    </row>
    <row r="33" spans="1:39" s="784" customFormat="1" ht="15.75">
      <c r="A33" s="1451" t="s">
        <v>109</v>
      </c>
      <c r="B33" s="252" t="s">
        <v>522</v>
      </c>
      <c r="C33" s="880"/>
      <c r="D33" s="881">
        <v>1</v>
      </c>
      <c r="E33" s="881"/>
      <c r="F33" s="882"/>
      <c r="G33" s="878">
        <v>3</v>
      </c>
      <c r="H33" s="889">
        <f t="shared" si="6"/>
        <v>90</v>
      </c>
      <c r="I33" s="890">
        <f t="shared" si="7"/>
        <v>30</v>
      </c>
      <c r="J33" s="891">
        <v>15</v>
      </c>
      <c r="K33" s="881"/>
      <c r="L33" s="891">
        <v>15</v>
      </c>
      <c r="M33" s="892">
        <f t="shared" si="8"/>
        <v>60</v>
      </c>
      <c r="N33" s="888">
        <v>2</v>
      </c>
      <c r="O33" s="886"/>
      <c r="P33" s="882"/>
      <c r="Q33" s="885"/>
      <c r="R33" s="886"/>
      <c r="S33" s="882"/>
      <c r="T33" s="885"/>
      <c r="U33" s="886"/>
      <c r="V33" s="882"/>
      <c r="W33" s="885"/>
      <c r="X33" s="887"/>
      <c r="Y33" s="235"/>
      <c r="AB33" s="982" t="b">
        <f t="shared" si="0"/>
        <v>0</v>
      </c>
      <c r="AC33" s="982" t="b">
        <f t="shared" si="5"/>
        <v>1</v>
      </c>
      <c r="AD33" s="982" t="b">
        <f t="shared" si="5"/>
        <v>1</v>
      </c>
      <c r="AE33" s="982" t="b">
        <f t="shared" si="5"/>
        <v>1</v>
      </c>
      <c r="AF33" s="982" t="b">
        <f t="shared" si="5"/>
        <v>1</v>
      </c>
      <c r="AG33" s="982" t="b">
        <f t="shared" si="5"/>
        <v>1</v>
      </c>
      <c r="AH33" s="982" t="b">
        <f t="shared" si="5"/>
        <v>1</v>
      </c>
      <c r="AI33" s="982" t="b">
        <f t="shared" si="5"/>
        <v>1</v>
      </c>
      <c r="AJ33" s="982" t="b">
        <f t="shared" si="5"/>
        <v>1</v>
      </c>
      <c r="AK33" s="982" t="b">
        <f t="shared" si="5"/>
        <v>1</v>
      </c>
      <c r="AL33" s="982" t="b">
        <f t="shared" si="5"/>
        <v>1</v>
      </c>
      <c r="AM33" s="982" t="b">
        <f t="shared" si="5"/>
        <v>1</v>
      </c>
    </row>
    <row r="34" spans="1:39" s="57" customFormat="1" ht="15.75">
      <c r="A34" s="1450" t="s">
        <v>110</v>
      </c>
      <c r="B34" s="252" t="s">
        <v>134</v>
      </c>
      <c r="C34" s="880"/>
      <c r="D34" s="881" t="s">
        <v>65</v>
      </c>
      <c r="E34" s="881"/>
      <c r="F34" s="882"/>
      <c r="G34" s="878">
        <v>3</v>
      </c>
      <c r="H34" s="889">
        <f t="shared" si="6"/>
        <v>90</v>
      </c>
      <c r="I34" s="890">
        <f t="shared" si="7"/>
        <v>30</v>
      </c>
      <c r="J34" s="891">
        <v>20</v>
      </c>
      <c r="K34" s="891"/>
      <c r="L34" s="891">
        <v>10</v>
      </c>
      <c r="M34" s="892">
        <f t="shared" si="8"/>
        <v>60</v>
      </c>
      <c r="N34" s="888"/>
      <c r="O34" s="886"/>
      <c r="P34" s="882"/>
      <c r="Q34" s="885"/>
      <c r="R34" s="886"/>
      <c r="S34" s="882">
        <v>3</v>
      </c>
      <c r="T34" s="885"/>
      <c r="U34" s="886"/>
      <c r="V34" s="882"/>
      <c r="W34" s="885"/>
      <c r="X34" s="887"/>
      <c r="Y34" s="235"/>
      <c r="AB34" s="788" t="b">
        <f aca="true" t="shared" si="9" ref="AB34:AM49">ISBLANK(N34)</f>
        <v>1</v>
      </c>
      <c r="AC34" s="788" t="b">
        <f t="shared" si="9"/>
        <v>1</v>
      </c>
      <c r="AD34" s="788" t="b">
        <f t="shared" si="9"/>
        <v>1</v>
      </c>
      <c r="AE34" s="788" t="b">
        <f t="shared" si="9"/>
        <v>1</v>
      </c>
      <c r="AF34" s="788" t="b">
        <f t="shared" si="9"/>
        <v>1</v>
      </c>
      <c r="AG34" s="788" t="b">
        <f t="shared" si="9"/>
        <v>0</v>
      </c>
      <c r="AH34" s="788" t="b">
        <f t="shared" si="9"/>
        <v>1</v>
      </c>
      <c r="AI34" s="788" t="b">
        <f t="shared" si="9"/>
        <v>1</v>
      </c>
      <c r="AJ34" s="788" t="b">
        <f t="shared" si="9"/>
        <v>1</v>
      </c>
      <c r="AK34" s="788" t="b">
        <f t="shared" si="9"/>
        <v>1</v>
      </c>
      <c r="AL34" s="788" t="b">
        <f t="shared" si="9"/>
        <v>1</v>
      </c>
      <c r="AM34" s="788" t="b">
        <f t="shared" si="9"/>
        <v>1</v>
      </c>
    </row>
    <row r="35" spans="1:39" s="57" customFormat="1" ht="15.75">
      <c r="A35" s="1450" t="s">
        <v>115</v>
      </c>
      <c r="B35" s="252" t="s">
        <v>171</v>
      </c>
      <c r="C35" s="880"/>
      <c r="D35" s="881"/>
      <c r="E35" s="881"/>
      <c r="F35" s="882"/>
      <c r="G35" s="878">
        <v>7.5</v>
      </c>
      <c r="H35" s="889">
        <f>H36+H37+H38</f>
        <v>225</v>
      </c>
      <c r="I35" s="890">
        <f>I36+I37+I38</f>
        <v>99</v>
      </c>
      <c r="J35" s="891">
        <f>J36+J37+J38</f>
        <v>33</v>
      </c>
      <c r="K35" s="891">
        <f>K36+K37+K38</f>
        <v>66</v>
      </c>
      <c r="L35" s="881"/>
      <c r="M35" s="892">
        <f>M36+M37+M38</f>
        <v>126</v>
      </c>
      <c r="N35" s="888"/>
      <c r="O35" s="886"/>
      <c r="P35" s="882"/>
      <c r="Q35" s="885"/>
      <c r="R35" s="886"/>
      <c r="S35" s="882"/>
      <c r="T35" s="885"/>
      <c r="U35" s="886"/>
      <c r="V35" s="882"/>
      <c r="W35" s="885"/>
      <c r="X35" s="887"/>
      <c r="Y35" s="235"/>
      <c r="AB35" s="788" t="b">
        <f t="shared" si="9"/>
        <v>1</v>
      </c>
      <c r="AC35" s="788" t="b">
        <f t="shared" si="9"/>
        <v>1</v>
      </c>
      <c r="AD35" s="788" t="b">
        <f t="shared" si="9"/>
        <v>1</v>
      </c>
      <c r="AE35" s="788" t="b">
        <f t="shared" si="9"/>
        <v>1</v>
      </c>
      <c r="AF35" s="788" t="b">
        <f t="shared" si="9"/>
        <v>1</v>
      </c>
      <c r="AG35" s="788" t="b">
        <f t="shared" si="9"/>
        <v>1</v>
      </c>
      <c r="AH35" s="788" t="b">
        <f t="shared" si="9"/>
        <v>1</v>
      </c>
      <c r="AI35" s="788" t="b">
        <f t="shared" si="9"/>
        <v>1</v>
      </c>
      <c r="AJ35" s="788" t="b">
        <f t="shared" si="9"/>
        <v>1</v>
      </c>
      <c r="AK35" s="788" t="b">
        <f t="shared" si="9"/>
        <v>1</v>
      </c>
      <c r="AL35" s="788" t="b">
        <f t="shared" si="9"/>
        <v>1</v>
      </c>
      <c r="AM35" s="788" t="b">
        <f t="shared" si="9"/>
        <v>1</v>
      </c>
    </row>
    <row r="36" spans="1:39" s="57" customFormat="1" ht="15.75">
      <c r="A36" s="1450" t="s">
        <v>710</v>
      </c>
      <c r="B36" s="1434" t="s">
        <v>171</v>
      </c>
      <c r="C36" s="880"/>
      <c r="D36" s="881">
        <v>1</v>
      </c>
      <c r="E36" s="881"/>
      <c r="F36" s="882"/>
      <c r="G36" s="883">
        <v>3.5</v>
      </c>
      <c r="H36" s="884">
        <f>G36*30</f>
        <v>105</v>
      </c>
      <c r="I36" s="885">
        <f>J36+K36+L36</f>
        <v>45</v>
      </c>
      <c r="J36" s="881">
        <v>15</v>
      </c>
      <c r="K36" s="881">
        <v>30</v>
      </c>
      <c r="L36" s="881"/>
      <c r="M36" s="882">
        <f>H36-I36</f>
        <v>60</v>
      </c>
      <c r="N36" s="888">
        <v>3</v>
      </c>
      <c r="O36" s="886"/>
      <c r="P36" s="882"/>
      <c r="Q36" s="885"/>
      <c r="R36" s="886"/>
      <c r="S36" s="882"/>
      <c r="T36" s="885"/>
      <c r="U36" s="886"/>
      <c r="V36" s="882"/>
      <c r="W36" s="885"/>
      <c r="X36" s="887"/>
      <c r="Y36" s="235"/>
      <c r="AB36" s="788" t="b">
        <f t="shared" si="9"/>
        <v>0</v>
      </c>
      <c r="AC36" s="788" t="b">
        <f t="shared" si="9"/>
        <v>1</v>
      </c>
      <c r="AD36" s="788" t="b">
        <f t="shared" si="9"/>
        <v>1</v>
      </c>
      <c r="AE36" s="788" t="b">
        <f t="shared" si="9"/>
        <v>1</v>
      </c>
      <c r="AF36" s="788" t="b">
        <f t="shared" si="9"/>
        <v>1</v>
      </c>
      <c r="AG36" s="788" t="b">
        <f t="shared" si="9"/>
        <v>1</v>
      </c>
      <c r="AH36" s="788" t="b">
        <f t="shared" si="9"/>
        <v>1</v>
      </c>
      <c r="AI36" s="788" t="b">
        <f t="shared" si="9"/>
        <v>1</v>
      </c>
      <c r="AJ36" s="788" t="b">
        <f t="shared" si="9"/>
        <v>1</v>
      </c>
      <c r="AK36" s="788" t="b">
        <f t="shared" si="9"/>
        <v>1</v>
      </c>
      <c r="AL36" s="788" t="b">
        <f t="shared" si="9"/>
        <v>1</v>
      </c>
      <c r="AM36" s="788" t="b">
        <f t="shared" si="9"/>
        <v>1</v>
      </c>
    </row>
    <row r="37" spans="1:39" s="57" customFormat="1" ht="15.75">
      <c r="A37" s="1450" t="s">
        <v>711</v>
      </c>
      <c r="B37" s="1434" t="s">
        <v>171</v>
      </c>
      <c r="C37" s="880"/>
      <c r="D37" s="881"/>
      <c r="E37" s="881"/>
      <c r="F37" s="882"/>
      <c r="G37" s="883">
        <v>2</v>
      </c>
      <c r="H37" s="884">
        <f>G37*30</f>
        <v>60</v>
      </c>
      <c r="I37" s="885">
        <f>J37+K37+L37</f>
        <v>27</v>
      </c>
      <c r="J37" s="881">
        <v>9</v>
      </c>
      <c r="K37" s="881">
        <v>18</v>
      </c>
      <c r="L37" s="881"/>
      <c r="M37" s="882">
        <f>H37-I37</f>
        <v>33</v>
      </c>
      <c r="N37" s="888"/>
      <c r="O37" s="886">
        <v>3</v>
      </c>
      <c r="P37" s="882"/>
      <c r="Q37" s="885"/>
      <c r="R37" s="886"/>
      <c r="S37" s="882"/>
      <c r="T37" s="885"/>
      <c r="U37" s="886"/>
      <c r="V37" s="882"/>
      <c r="W37" s="885"/>
      <c r="X37" s="887"/>
      <c r="Y37" s="235"/>
      <c r="AB37" s="788" t="b">
        <f t="shared" si="9"/>
        <v>1</v>
      </c>
      <c r="AC37" s="788" t="b">
        <f t="shared" si="9"/>
        <v>0</v>
      </c>
      <c r="AD37" s="788" t="b">
        <f t="shared" si="9"/>
        <v>1</v>
      </c>
      <c r="AE37" s="788" t="b">
        <f t="shared" si="9"/>
        <v>1</v>
      </c>
      <c r="AF37" s="788" t="b">
        <f t="shared" si="9"/>
        <v>1</v>
      </c>
      <c r="AG37" s="788" t="b">
        <f t="shared" si="9"/>
        <v>1</v>
      </c>
      <c r="AH37" s="788" t="b">
        <f t="shared" si="9"/>
        <v>1</v>
      </c>
      <c r="AI37" s="788" t="b">
        <f t="shared" si="9"/>
        <v>1</v>
      </c>
      <c r="AJ37" s="788" t="b">
        <f t="shared" si="9"/>
        <v>1</v>
      </c>
      <c r="AK37" s="788" t="b">
        <f t="shared" si="9"/>
        <v>1</v>
      </c>
      <c r="AL37" s="788" t="b">
        <f t="shared" si="9"/>
        <v>1</v>
      </c>
      <c r="AM37" s="788" t="b">
        <f t="shared" si="9"/>
        <v>1</v>
      </c>
    </row>
    <row r="38" spans="1:39" s="57" customFormat="1" ht="15.75">
      <c r="A38" s="1450" t="s">
        <v>712</v>
      </c>
      <c r="B38" s="1434" t="s">
        <v>171</v>
      </c>
      <c r="C38" s="880" t="s">
        <v>63</v>
      </c>
      <c r="D38" s="881"/>
      <c r="E38" s="881"/>
      <c r="F38" s="882"/>
      <c r="G38" s="883">
        <v>2</v>
      </c>
      <c r="H38" s="884">
        <f>G38*30</f>
        <v>60</v>
      </c>
      <c r="I38" s="885">
        <f>J38+K38+L38</f>
        <v>27</v>
      </c>
      <c r="J38" s="881">
        <v>9</v>
      </c>
      <c r="K38" s="881">
        <v>18</v>
      </c>
      <c r="L38" s="881"/>
      <c r="M38" s="882">
        <f>H38-I38</f>
        <v>33</v>
      </c>
      <c r="N38" s="888"/>
      <c r="O38" s="886"/>
      <c r="P38" s="882">
        <v>3</v>
      </c>
      <c r="Q38" s="885"/>
      <c r="R38" s="886"/>
      <c r="S38" s="882"/>
      <c r="T38" s="885"/>
      <c r="U38" s="886"/>
      <c r="V38" s="882"/>
      <c r="W38" s="885"/>
      <c r="X38" s="887"/>
      <c r="Y38" s="235"/>
      <c r="AB38" s="788" t="b">
        <f t="shared" si="9"/>
        <v>1</v>
      </c>
      <c r="AC38" s="788" t="b">
        <f t="shared" si="9"/>
        <v>1</v>
      </c>
      <c r="AD38" s="788" t="b">
        <f t="shared" si="9"/>
        <v>0</v>
      </c>
      <c r="AE38" s="788" t="b">
        <f t="shared" si="9"/>
        <v>1</v>
      </c>
      <c r="AF38" s="788" t="b">
        <f t="shared" si="9"/>
        <v>1</v>
      </c>
      <c r="AG38" s="788" t="b">
        <f t="shared" si="9"/>
        <v>1</v>
      </c>
      <c r="AH38" s="788" t="b">
        <f t="shared" si="9"/>
        <v>1</v>
      </c>
      <c r="AI38" s="788" t="b">
        <f t="shared" si="9"/>
        <v>1</v>
      </c>
      <c r="AJ38" s="788" t="b">
        <f t="shared" si="9"/>
        <v>1</v>
      </c>
      <c r="AK38" s="788" t="b">
        <f t="shared" si="9"/>
        <v>1</v>
      </c>
      <c r="AL38" s="788" t="b">
        <f t="shared" si="9"/>
        <v>1</v>
      </c>
      <c r="AM38" s="788" t="b">
        <f t="shared" si="9"/>
        <v>1</v>
      </c>
    </row>
    <row r="39" spans="1:39" s="57" customFormat="1" ht="31.5">
      <c r="A39" s="1450" t="s">
        <v>125</v>
      </c>
      <c r="B39" s="252" t="s">
        <v>174</v>
      </c>
      <c r="C39" s="880"/>
      <c r="D39" s="881"/>
      <c r="E39" s="881"/>
      <c r="F39" s="882"/>
      <c r="G39" s="878">
        <v>9</v>
      </c>
      <c r="H39" s="889">
        <f>H40+H41+H42</f>
        <v>270</v>
      </c>
      <c r="I39" s="890">
        <f>I40+I41+I42</f>
        <v>123</v>
      </c>
      <c r="J39" s="891">
        <f>J40+J41+J42</f>
        <v>30</v>
      </c>
      <c r="K39" s="881"/>
      <c r="L39" s="891">
        <f>L40+L41+L42</f>
        <v>93</v>
      </c>
      <c r="M39" s="892">
        <f>M40+M41+M42</f>
        <v>147</v>
      </c>
      <c r="N39" s="888"/>
      <c r="O39" s="886"/>
      <c r="P39" s="882"/>
      <c r="Q39" s="885"/>
      <c r="R39" s="886"/>
      <c r="S39" s="882"/>
      <c r="T39" s="885"/>
      <c r="U39" s="886"/>
      <c r="V39" s="882"/>
      <c r="W39" s="885"/>
      <c r="X39" s="887"/>
      <c r="Y39" s="235"/>
      <c r="AB39" s="788" t="b">
        <f t="shared" si="9"/>
        <v>1</v>
      </c>
      <c r="AC39" s="788" t="b">
        <f t="shared" si="9"/>
        <v>1</v>
      </c>
      <c r="AD39" s="788" t="b">
        <f t="shared" si="9"/>
        <v>1</v>
      </c>
      <c r="AE39" s="788" t="b">
        <f t="shared" si="9"/>
        <v>1</v>
      </c>
      <c r="AF39" s="788" t="b">
        <f t="shared" si="9"/>
        <v>1</v>
      </c>
      <c r="AG39" s="788" t="b">
        <f t="shared" si="9"/>
        <v>1</v>
      </c>
      <c r="AH39" s="788" t="b">
        <f t="shared" si="9"/>
        <v>1</v>
      </c>
      <c r="AI39" s="788" t="b">
        <f t="shared" si="9"/>
        <v>1</v>
      </c>
      <c r="AJ39" s="788" t="b">
        <f t="shared" si="9"/>
        <v>1</v>
      </c>
      <c r="AK39" s="788" t="b">
        <f t="shared" si="9"/>
        <v>1</v>
      </c>
      <c r="AL39" s="788" t="b">
        <f t="shared" si="9"/>
        <v>1</v>
      </c>
      <c r="AM39" s="788" t="b">
        <f t="shared" si="9"/>
        <v>1</v>
      </c>
    </row>
    <row r="40" spans="1:39" s="57" customFormat="1" ht="31.5">
      <c r="A40" s="1450" t="s">
        <v>685</v>
      </c>
      <c r="B40" s="1434" t="s">
        <v>174</v>
      </c>
      <c r="C40" s="880">
        <v>1</v>
      </c>
      <c r="D40" s="881"/>
      <c r="E40" s="881"/>
      <c r="F40" s="882"/>
      <c r="G40" s="883">
        <v>4.5</v>
      </c>
      <c r="H40" s="884">
        <f>G40*30</f>
        <v>135</v>
      </c>
      <c r="I40" s="885">
        <f>J40+K40+L40</f>
        <v>60</v>
      </c>
      <c r="J40" s="881">
        <v>30</v>
      </c>
      <c r="K40" s="881"/>
      <c r="L40" s="881">
        <v>30</v>
      </c>
      <c r="M40" s="882">
        <f>H40-I40</f>
        <v>75</v>
      </c>
      <c r="N40" s="888">
        <v>4</v>
      </c>
      <c r="O40" s="886"/>
      <c r="P40" s="882"/>
      <c r="Q40" s="885"/>
      <c r="R40" s="886"/>
      <c r="S40" s="882"/>
      <c r="T40" s="885"/>
      <c r="U40" s="886"/>
      <c r="V40" s="882"/>
      <c r="W40" s="885"/>
      <c r="X40" s="887"/>
      <c r="Y40" s="235"/>
      <c r="AB40" s="788" t="b">
        <f t="shared" si="9"/>
        <v>0</v>
      </c>
      <c r="AC40" s="788" t="b">
        <f t="shared" si="9"/>
        <v>1</v>
      </c>
      <c r="AD40" s="788" t="b">
        <f t="shared" si="9"/>
        <v>1</v>
      </c>
      <c r="AE40" s="788" t="b">
        <f t="shared" si="9"/>
        <v>1</v>
      </c>
      <c r="AF40" s="788" t="b">
        <f t="shared" si="9"/>
        <v>1</v>
      </c>
      <c r="AG40" s="788" t="b">
        <f t="shared" si="9"/>
        <v>1</v>
      </c>
      <c r="AH40" s="788" t="b">
        <f t="shared" si="9"/>
        <v>1</v>
      </c>
      <c r="AI40" s="788" t="b">
        <f t="shared" si="9"/>
        <v>1</v>
      </c>
      <c r="AJ40" s="788" t="b">
        <f t="shared" si="9"/>
        <v>1</v>
      </c>
      <c r="AK40" s="788" t="b">
        <f t="shared" si="9"/>
        <v>1</v>
      </c>
      <c r="AL40" s="788" t="b">
        <f t="shared" si="9"/>
        <v>1</v>
      </c>
      <c r="AM40" s="788" t="b">
        <f t="shared" si="9"/>
        <v>1</v>
      </c>
    </row>
    <row r="41" spans="1:39" s="57" customFormat="1" ht="31.5">
      <c r="A41" s="1450" t="s">
        <v>686</v>
      </c>
      <c r="B41" s="1434" t="s">
        <v>174</v>
      </c>
      <c r="C41" s="880"/>
      <c r="D41" s="881" t="s">
        <v>280</v>
      </c>
      <c r="E41" s="881"/>
      <c r="F41" s="882"/>
      <c r="G41" s="883">
        <v>2.5</v>
      </c>
      <c r="H41" s="884">
        <f>G41*30</f>
        <v>75</v>
      </c>
      <c r="I41" s="885">
        <f>J41+K41+L41</f>
        <v>36</v>
      </c>
      <c r="J41" s="881"/>
      <c r="K41" s="881"/>
      <c r="L41" s="881">
        <v>36</v>
      </c>
      <c r="M41" s="882">
        <f>H41-I41</f>
        <v>39</v>
      </c>
      <c r="N41" s="888"/>
      <c r="O41" s="886">
        <v>4</v>
      </c>
      <c r="P41" s="882"/>
      <c r="Q41" s="885"/>
      <c r="R41" s="886"/>
      <c r="S41" s="882"/>
      <c r="T41" s="885"/>
      <c r="U41" s="886"/>
      <c r="V41" s="882"/>
      <c r="W41" s="885"/>
      <c r="X41" s="887"/>
      <c r="Y41" s="235"/>
      <c r="AB41" s="788" t="b">
        <f t="shared" si="9"/>
        <v>1</v>
      </c>
      <c r="AC41" s="788" t="b">
        <f t="shared" si="9"/>
        <v>0</v>
      </c>
      <c r="AD41" s="788" t="b">
        <f t="shared" si="9"/>
        <v>1</v>
      </c>
      <c r="AE41" s="788" t="b">
        <f t="shared" si="9"/>
        <v>1</v>
      </c>
      <c r="AF41" s="788" t="b">
        <f t="shared" si="9"/>
        <v>1</v>
      </c>
      <c r="AG41" s="788" t="b">
        <f t="shared" si="9"/>
        <v>1</v>
      </c>
      <c r="AH41" s="788" t="b">
        <f t="shared" si="9"/>
        <v>1</v>
      </c>
      <c r="AI41" s="788" t="b">
        <f t="shared" si="9"/>
        <v>1</v>
      </c>
      <c r="AJ41" s="788" t="b">
        <f t="shared" si="9"/>
        <v>1</v>
      </c>
      <c r="AK41" s="788" t="b">
        <f t="shared" si="9"/>
        <v>1</v>
      </c>
      <c r="AL41" s="788" t="b">
        <f t="shared" si="9"/>
        <v>1</v>
      </c>
      <c r="AM41" s="788" t="b">
        <f t="shared" si="9"/>
        <v>1</v>
      </c>
    </row>
    <row r="42" spans="1:39" s="57" customFormat="1" ht="31.5">
      <c r="A42" s="1450" t="s">
        <v>687</v>
      </c>
      <c r="B42" s="1434" t="s">
        <v>174</v>
      </c>
      <c r="C42" s="880"/>
      <c r="D42" s="881" t="s">
        <v>63</v>
      </c>
      <c r="E42" s="881"/>
      <c r="F42" s="882"/>
      <c r="G42" s="883">
        <v>2</v>
      </c>
      <c r="H42" s="884">
        <f>G42*30</f>
        <v>60</v>
      </c>
      <c r="I42" s="885">
        <f>J42+K42+L42</f>
        <v>27</v>
      </c>
      <c r="J42" s="881"/>
      <c r="K42" s="881"/>
      <c r="L42" s="881">
        <v>27</v>
      </c>
      <c r="M42" s="882">
        <f>H42-I42</f>
        <v>33</v>
      </c>
      <c r="N42" s="888"/>
      <c r="O42" s="886"/>
      <c r="P42" s="882">
        <v>3</v>
      </c>
      <c r="Q42" s="885"/>
      <c r="R42" s="886"/>
      <c r="S42" s="882"/>
      <c r="T42" s="885"/>
      <c r="U42" s="886"/>
      <c r="V42" s="882"/>
      <c r="W42" s="885"/>
      <c r="X42" s="887"/>
      <c r="Y42" s="235"/>
      <c r="AB42" s="788" t="b">
        <f t="shared" si="9"/>
        <v>1</v>
      </c>
      <c r="AC42" s="788" t="b">
        <f t="shared" si="9"/>
        <v>1</v>
      </c>
      <c r="AD42" s="788" t="b">
        <f t="shared" si="9"/>
        <v>0</v>
      </c>
      <c r="AE42" s="788" t="b">
        <f t="shared" si="9"/>
        <v>1</v>
      </c>
      <c r="AF42" s="788" t="b">
        <f t="shared" si="9"/>
        <v>1</v>
      </c>
      <c r="AG42" s="788" t="b">
        <f t="shared" si="9"/>
        <v>1</v>
      </c>
      <c r="AH42" s="788" t="b">
        <f t="shared" si="9"/>
        <v>1</v>
      </c>
      <c r="AI42" s="788" t="b">
        <f t="shared" si="9"/>
        <v>1</v>
      </c>
      <c r="AJ42" s="788" t="b">
        <f t="shared" si="9"/>
        <v>1</v>
      </c>
      <c r="AK42" s="788" t="b">
        <f t="shared" si="9"/>
        <v>1</v>
      </c>
      <c r="AL42" s="788" t="b">
        <f t="shared" si="9"/>
        <v>1</v>
      </c>
      <c r="AM42" s="788" t="b">
        <f t="shared" si="9"/>
        <v>1</v>
      </c>
    </row>
    <row r="43" spans="1:39" s="57" customFormat="1" ht="15.75">
      <c r="A43" s="1450" t="s">
        <v>126</v>
      </c>
      <c r="B43" s="252" t="s">
        <v>179</v>
      </c>
      <c r="C43" s="880"/>
      <c r="D43" s="881"/>
      <c r="E43" s="881"/>
      <c r="F43" s="882"/>
      <c r="G43" s="878">
        <f aca="true" t="shared" si="10" ref="G43:M43">G44+G45</f>
        <v>6</v>
      </c>
      <c r="H43" s="889">
        <f t="shared" si="10"/>
        <v>180</v>
      </c>
      <c r="I43" s="890">
        <f t="shared" si="10"/>
        <v>111</v>
      </c>
      <c r="J43" s="891">
        <f t="shared" si="10"/>
        <v>48</v>
      </c>
      <c r="K43" s="891">
        <f t="shared" si="10"/>
        <v>0</v>
      </c>
      <c r="L43" s="891">
        <f t="shared" si="10"/>
        <v>63</v>
      </c>
      <c r="M43" s="1442">
        <f t="shared" si="10"/>
        <v>69</v>
      </c>
      <c r="N43" s="867"/>
      <c r="O43" s="886"/>
      <c r="P43" s="882"/>
      <c r="Q43" s="885"/>
      <c r="R43" s="886"/>
      <c r="S43" s="882"/>
      <c r="T43" s="885"/>
      <c r="U43" s="886"/>
      <c r="V43" s="882"/>
      <c r="W43" s="885"/>
      <c r="X43" s="887"/>
      <c r="Y43" s="235"/>
      <c r="AB43" s="788" t="b">
        <f t="shared" si="9"/>
        <v>1</v>
      </c>
      <c r="AC43" s="788" t="b">
        <f t="shared" si="9"/>
        <v>1</v>
      </c>
      <c r="AD43" s="788" t="b">
        <f t="shared" si="9"/>
        <v>1</v>
      </c>
      <c r="AE43" s="788" t="b">
        <f t="shared" si="9"/>
        <v>1</v>
      </c>
      <c r="AF43" s="788" t="b">
        <f t="shared" si="9"/>
        <v>1</v>
      </c>
      <c r="AG43" s="788" t="b">
        <f t="shared" si="9"/>
        <v>1</v>
      </c>
      <c r="AH43" s="788" t="b">
        <f t="shared" si="9"/>
        <v>1</v>
      </c>
      <c r="AI43" s="788" t="b">
        <f t="shared" si="9"/>
        <v>1</v>
      </c>
      <c r="AJ43" s="788" t="b">
        <f t="shared" si="9"/>
        <v>1</v>
      </c>
      <c r="AK43" s="788" t="b">
        <f t="shared" si="9"/>
        <v>1</v>
      </c>
      <c r="AL43" s="788" t="b">
        <f t="shared" si="9"/>
        <v>1</v>
      </c>
      <c r="AM43" s="788" t="b">
        <f t="shared" si="9"/>
        <v>1</v>
      </c>
    </row>
    <row r="44" spans="1:39" s="57" customFormat="1" ht="15.75">
      <c r="A44" s="1450" t="s">
        <v>127</v>
      </c>
      <c r="B44" s="1434" t="s">
        <v>681</v>
      </c>
      <c r="C44" s="880"/>
      <c r="D44" s="881" t="s">
        <v>63</v>
      </c>
      <c r="E44" s="881"/>
      <c r="F44" s="882"/>
      <c r="G44" s="883">
        <v>2</v>
      </c>
      <c r="H44" s="884">
        <f>G44*30</f>
        <v>60</v>
      </c>
      <c r="I44" s="885">
        <f>J44+K44+L44</f>
        <v>36</v>
      </c>
      <c r="J44" s="881">
        <v>18</v>
      </c>
      <c r="K44" s="881"/>
      <c r="L44" s="881">
        <v>18</v>
      </c>
      <c r="M44" s="882">
        <f>H44-I44</f>
        <v>24</v>
      </c>
      <c r="N44" s="888"/>
      <c r="O44" s="886"/>
      <c r="P44" s="882">
        <v>4</v>
      </c>
      <c r="Q44" s="885"/>
      <c r="R44" s="886"/>
      <c r="S44" s="882"/>
      <c r="T44" s="885"/>
      <c r="U44" s="886"/>
      <c r="V44" s="882"/>
      <c r="W44" s="885"/>
      <c r="X44" s="887"/>
      <c r="Y44" s="235"/>
      <c r="AB44" s="788" t="b">
        <f t="shared" si="9"/>
        <v>1</v>
      </c>
      <c r="AC44" s="788" t="b">
        <f t="shared" si="9"/>
        <v>1</v>
      </c>
      <c r="AD44" s="788" t="b">
        <f t="shared" si="9"/>
        <v>0</v>
      </c>
      <c r="AE44" s="788" t="b">
        <f t="shared" si="9"/>
        <v>1</v>
      </c>
      <c r="AF44" s="788" t="b">
        <f t="shared" si="9"/>
        <v>1</v>
      </c>
      <c r="AG44" s="788" t="b">
        <f t="shared" si="9"/>
        <v>1</v>
      </c>
      <c r="AH44" s="788" t="b">
        <f t="shared" si="9"/>
        <v>1</v>
      </c>
      <c r="AI44" s="788" t="b">
        <f t="shared" si="9"/>
        <v>1</v>
      </c>
      <c r="AJ44" s="788" t="b">
        <f t="shared" si="9"/>
        <v>1</v>
      </c>
      <c r="AK44" s="788" t="b">
        <f t="shared" si="9"/>
        <v>1</v>
      </c>
      <c r="AL44" s="788" t="b">
        <f t="shared" si="9"/>
        <v>1</v>
      </c>
      <c r="AM44" s="788" t="b">
        <f t="shared" si="9"/>
        <v>1</v>
      </c>
    </row>
    <row r="45" spans="1:39" s="57" customFormat="1" ht="15.75">
      <c r="A45" s="1450" t="s">
        <v>128</v>
      </c>
      <c r="B45" s="1434" t="s">
        <v>682</v>
      </c>
      <c r="C45" s="880">
        <v>3</v>
      </c>
      <c r="D45" s="1435"/>
      <c r="E45" s="881"/>
      <c r="F45" s="882"/>
      <c r="G45" s="883">
        <v>4</v>
      </c>
      <c r="H45" s="884">
        <f>G45*30</f>
        <v>120</v>
      </c>
      <c r="I45" s="885">
        <f>J45+K45+L45</f>
        <v>75</v>
      </c>
      <c r="J45" s="881">
        <v>30</v>
      </c>
      <c r="K45" s="881"/>
      <c r="L45" s="881">
        <v>45</v>
      </c>
      <c r="M45" s="882">
        <f>H45-I45</f>
        <v>45</v>
      </c>
      <c r="N45" s="888"/>
      <c r="O45" s="886"/>
      <c r="P45" s="882"/>
      <c r="Q45" s="885">
        <v>5</v>
      </c>
      <c r="R45" s="886"/>
      <c r="S45" s="882"/>
      <c r="T45" s="885"/>
      <c r="U45" s="886"/>
      <c r="V45" s="882"/>
      <c r="W45" s="885"/>
      <c r="X45" s="887"/>
      <c r="Y45" s="235"/>
      <c r="AB45" s="788" t="b">
        <f t="shared" si="9"/>
        <v>1</v>
      </c>
      <c r="AC45" s="788" t="b">
        <f t="shared" si="9"/>
        <v>1</v>
      </c>
      <c r="AD45" s="788" t="b">
        <f t="shared" si="9"/>
        <v>1</v>
      </c>
      <c r="AE45" s="788" t="b">
        <f t="shared" si="9"/>
        <v>0</v>
      </c>
      <c r="AF45" s="788" t="b">
        <f t="shared" si="9"/>
        <v>1</v>
      </c>
      <c r="AG45" s="788" t="b">
        <f t="shared" si="9"/>
        <v>1</v>
      </c>
      <c r="AH45" s="788" t="b">
        <f t="shared" si="9"/>
        <v>1</v>
      </c>
      <c r="AI45" s="788" t="b">
        <f t="shared" si="9"/>
        <v>1</v>
      </c>
      <c r="AJ45" s="788" t="b">
        <f t="shared" si="9"/>
        <v>1</v>
      </c>
      <c r="AK45" s="788" t="b">
        <f t="shared" si="9"/>
        <v>1</v>
      </c>
      <c r="AL45" s="788" t="b">
        <f t="shared" si="9"/>
        <v>1</v>
      </c>
      <c r="AM45" s="788" t="b">
        <f t="shared" si="9"/>
        <v>1</v>
      </c>
    </row>
    <row r="46" spans="1:39" s="57" customFormat="1" ht="15.75">
      <c r="A46" s="1450" t="s">
        <v>130</v>
      </c>
      <c r="B46" s="252" t="s">
        <v>183</v>
      </c>
      <c r="C46" s="880"/>
      <c r="D46" s="881"/>
      <c r="E46" s="881"/>
      <c r="F46" s="882"/>
      <c r="G46" s="878">
        <f>G47+G48+G49</f>
        <v>11</v>
      </c>
      <c r="H46" s="889">
        <f aca="true" t="shared" si="11" ref="H46:M46">H47+H48+H49</f>
        <v>330</v>
      </c>
      <c r="I46" s="890">
        <f t="shared" si="11"/>
        <v>165</v>
      </c>
      <c r="J46" s="891">
        <f t="shared" si="11"/>
        <v>99</v>
      </c>
      <c r="K46" s="891">
        <f t="shared" si="11"/>
        <v>33</v>
      </c>
      <c r="L46" s="891">
        <f t="shared" si="11"/>
        <v>33</v>
      </c>
      <c r="M46" s="892">
        <f t="shared" si="11"/>
        <v>165</v>
      </c>
      <c r="N46" s="888"/>
      <c r="O46" s="886"/>
      <c r="P46" s="882"/>
      <c r="Q46" s="885"/>
      <c r="R46" s="886"/>
      <c r="S46" s="882"/>
      <c r="T46" s="885"/>
      <c r="U46" s="886"/>
      <c r="V46" s="882"/>
      <c r="W46" s="885"/>
      <c r="X46" s="887"/>
      <c r="Y46" s="235"/>
      <c r="AB46" s="788" t="b">
        <f t="shared" si="9"/>
        <v>1</v>
      </c>
      <c r="AC46" s="788" t="b">
        <f t="shared" si="9"/>
        <v>1</v>
      </c>
      <c r="AD46" s="788" t="b">
        <f t="shared" si="9"/>
        <v>1</v>
      </c>
      <c r="AE46" s="788" t="b">
        <f t="shared" si="9"/>
        <v>1</v>
      </c>
      <c r="AF46" s="788" t="b">
        <f t="shared" si="9"/>
        <v>1</v>
      </c>
      <c r="AG46" s="788" t="b">
        <f t="shared" si="9"/>
        <v>1</v>
      </c>
      <c r="AH46" s="788" t="b">
        <f t="shared" si="9"/>
        <v>1</v>
      </c>
      <c r="AI46" s="788" t="b">
        <f t="shared" si="9"/>
        <v>1</v>
      </c>
      <c r="AJ46" s="788" t="b">
        <f t="shared" si="9"/>
        <v>1</v>
      </c>
      <c r="AK46" s="788" t="b">
        <f t="shared" si="9"/>
        <v>1</v>
      </c>
      <c r="AL46" s="788" t="b">
        <f t="shared" si="9"/>
        <v>1</v>
      </c>
      <c r="AM46" s="788" t="b">
        <f t="shared" si="9"/>
        <v>1</v>
      </c>
    </row>
    <row r="47" spans="1:39" s="57" customFormat="1" ht="15.75">
      <c r="A47" s="1450" t="s">
        <v>627</v>
      </c>
      <c r="B47" s="1434" t="s">
        <v>183</v>
      </c>
      <c r="C47" s="880"/>
      <c r="D47" s="881"/>
      <c r="E47" s="881"/>
      <c r="F47" s="882"/>
      <c r="G47" s="883">
        <v>3</v>
      </c>
      <c r="H47" s="884">
        <f>G47*30</f>
        <v>90</v>
      </c>
      <c r="I47" s="885">
        <f>J47+K47+L47</f>
        <v>45</v>
      </c>
      <c r="J47" s="881">
        <v>27</v>
      </c>
      <c r="K47" s="881">
        <v>9</v>
      </c>
      <c r="L47" s="881">
        <v>9</v>
      </c>
      <c r="M47" s="882">
        <f>H47-I47</f>
        <v>45</v>
      </c>
      <c r="N47" s="888"/>
      <c r="O47" s="886">
        <v>5</v>
      </c>
      <c r="P47" s="882"/>
      <c r="Q47" s="885"/>
      <c r="R47" s="886"/>
      <c r="S47" s="882"/>
      <c r="T47" s="885"/>
      <c r="U47" s="886"/>
      <c r="V47" s="882"/>
      <c r="W47" s="885"/>
      <c r="X47" s="887"/>
      <c r="Y47" s="235"/>
      <c r="AB47" s="788" t="b">
        <f t="shared" si="9"/>
        <v>1</v>
      </c>
      <c r="AC47" s="788" t="b">
        <f t="shared" si="9"/>
        <v>0</v>
      </c>
      <c r="AD47" s="788" t="b">
        <f t="shared" si="9"/>
        <v>1</v>
      </c>
      <c r="AE47" s="788" t="b">
        <f t="shared" si="9"/>
        <v>1</v>
      </c>
      <c r="AF47" s="788" t="b">
        <f t="shared" si="9"/>
        <v>1</v>
      </c>
      <c r="AG47" s="788" t="b">
        <f t="shared" si="9"/>
        <v>1</v>
      </c>
      <c r="AH47" s="788" t="b">
        <f t="shared" si="9"/>
        <v>1</v>
      </c>
      <c r="AI47" s="788" t="b">
        <f t="shared" si="9"/>
        <v>1</v>
      </c>
      <c r="AJ47" s="788" t="b">
        <f t="shared" si="9"/>
        <v>1</v>
      </c>
      <c r="AK47" s="788" t="b">
        <f t="shared" si="9"/>
        <v>1</v>
      </c>
      <c r="AL47" s="788" t="b">
        <f t="shared" si="9"/>
        <v>1</v>
      </c>
      <c r="AM47" s="788" t="b">
        <f t="shared" si="9"/>
        <v>1</v>
      </c>
    </row>
    <row r="48" spans="1:39" s="57" customFormat="1" ht="15.75">
      <c r="A48" s="1450" t="s">
        <v>628</v>
      </c>
      <c r="B48" s="1434" t="s">
        <v>183</v>
      </c>
      <c r="C48" s="880" t="s">
        <v>63</v>
      </c>
      <c r="D48" s="881"/>
      <c r="E48" s="881"/>
      <c r="F48" s="882"/>
      <c r="G48" s="883">
        <v>3</v>
      </c>
      <c r="H48" s="884">
        <f>G48*30</f>
        <v>90</v>
      </c>
      <c r="I48" s="885">
        <f>J48+K48+L48</f>
        <v>45</v>
      </c>
      <c r="J48" s="881">
        <v>27</v>
      </c>
      <c r="K48" s="881">
        <v>9</v>
      </c>
      <c r="L48" s="881">
        <v>9</v>
      </c>
      <c r="M48" s="882">
        <f>H48-I48</f>
        <v>45</v>
      </c>
      <c r="N48" s="888"/>
      <c r="O48" s="886"/>
      <c r="P48" s="882">
        <v>5</v>
      </c>
      <c r="Q48" s="885"/>
      <c r="R48" s="886"/>
      <c r="S48" s="882"/>
      <c r="T48" s="885"/>
      <c r="U48" s="886"/>
      <c r="V48" s="882"/>
      <c r="W48" s="885"/>
      <c r="X48" s="887"/>
      <c r="Y48" s="235"/>
      <c r="AB48" s="788" t="b">
        <f t="shared" si="9"/>
        <v>1</v>
      </c>
      <c r="AC48" s="788" t="b">
        <f t="shared" si="9"/>
        <v>1</v>
      </c>
      <c r="AD48" s="788" t="b">
        <f t="shared" si="9"/>
        <v>0</v>
      </c>
      <c r="AE48" s="788" t="b">
        <f t="shared" si="9"/>
        <v>1</v>
      </c>
      <c r="AF48" s="788" t="b">
        <f t="shared" si="9"/>
        <v>1</v>
      </c>
      <c r="AG48" s="788" t="b">
        <f t="shared" si="9"/>
        <v>1</v>
      </c>
      <c r="AH48" s="788" t="b">
        <f t="shared" si="9"/>
        <v>1</v>
      </c>
      <c r="AI48" s="788" t="b">
        <f t="shared" si="9"/>
        <v>1</v>
      </c>
      <c r="AJ48" s="788" t="b">
        <f t="shared" si="9"/>
        <v>1</v>
      </c>
      <c r="AK48" s="788" t="b">
        <f t="shared" si="9"/>
        <v>1</v>
      </c>
      <c r="AL48" s="788" t="b">
        <f t="shared" si="9"/>
        <v>1</v>
      </c>
      <c r="AM48" s="788" t="b">
        <f t="shared" si="9"/>
        <v>1</v>
      </c>
    </row>
    <row r="49" spans="1:39" s="57" customFormat="1" ht="15.75">
      <c r="A49" s="1450" t="s">
        <v>688</v>
      </c>
      <c r="B49" s="1434" t="s">
        <v>183</v>
      </c>
      <c r="C49" s="880">
        <v>3</v>
      </c>
      <c r="D49" s="881"/>
      <c r="E49" s="881"/>
      <c r="F49" s="882"/>
      <c r="G49" s="883">
        <v>5</v>
      </c>
      <c r="H49" s="884">
        <f>G49*30</f>
        <v>150</v>
      </c>
      <c r="I49" s="885">
        <f>J49+K49+L49</f>
        <v>75</v>
      </c>
      <c r="J49" s="881">
        <v>45</v>
      </c>
      <c r="K49" s="881">
        <v>15</v>
      </c>
      <c r="L49" s="881">
        <v>15</v>
      </c>
      <c r="M49" s="882">
        <f>H49-I49</f>
        <v>75</v>
      </c>
      <c r="N49" s="888"/>
      <c r="O49" s="886"/>
      <c r="P49" s="882"/>
      <c r="Q49" s="885">
        <v>5</v>
      </c>
      <c r="R49" s="886"/>
      <c r="S49" s="882"/>
      <c r="T49" s="885"/>
      <c r="U49" s="886"/>
      <c r="V49" s="882"/>
      <c r="W49" s="885"/>
      <c r="X49" s="887"/>
      <c r="Y49" s="235"/>
      <c r="AB49" s="788" t="b">
        <f t="shared" si="9"/>
        <v>1</v>
      </c>
      <c r="AC49" s="788" t="b">
        <f t="shared" si="9"/>
        <v>1</v>
      </c>
      <c r="AD49" s="788" t="b">
        <f t="shared" si="9"/>
        <v>1</v>
      </c>
      <c r="AE49" s="788" t="b">
        <f t="shared" si="9"/>
        <v>0</v>
      </c>
      <c r="AF49" s="788" t="b">
        <f t="shared" si="9"/>
        <v>1</v>
      </c>
      <c r="AG49" s="788" t="b">
        <f t="shared" si="9"/>
        <v>1</v>
      </c>
      <c r="AH49" s="788" t="b">
        <f t="shared" si="9"/>
        <v>1</v>
      </c>
      <c r="AI49" s="788" t="b">
        <f t="shared" si="9"/>
        <v>1</v>
      </c>
      <c r="AJ49" s="788" t="b">
        <f t="shared" si="9"/>
        <v>1</v>
      </c>
      <c r="AK49" s="788" t="b">
        <f t="shared" si="9"/>
        <v>1</v>
      </c>
      <c r="AL49" s="788" t="b">
        <f t="shared" si="9"/>
        <v>1</v>
      </c>
      <c r="AM49" s="788" t="b">
        <f t="shared" si="9"/>
        <v>1</v>
      </c>
    </row>
    <row r="50" spans="1:39" s="57" customFormat="1" ht="16.5" thickBot="1">
      <c r="A50" s="1449" t="s">
        <v>136</v>
      </c>
      <c r="B50" s="253" t="s">
        <v>184</v>
      </c>
      <c r="C50" s="893">
        <v>1</v>
      </c>
      <c r="D50" s="894"/>
      <c r="E50" s="894"/>
      <c r="F50" s="895"/>
      <c r="G50" s="896">
        <v>5</v>
      </c>
      <c r="H50" s="897">
        <f>G50*30</f>
        <v>150</v>
      </c>
      <c r="I50" s="898">
        <f>J50+K50+L50</f>
        <v>75</v>
      </c>
      <c r="J50" s="899">
        <v>45</v>
      </c>
      <c r="K50" s="899">
        <v>30</v>
      </c>
      <c r="L50" s="894"/>
      <c r="M50" s="900">
        <f>H50-I50</f>
        <v>75</v>
      </c>
      <c r="N50" s="888">
        <v>5</v>
      </c>
      <c r="O50" s="886"/>
      <c r="P50" s="882"/>
      <c r="Q50" s="885"/>
      <c r="R50" s="886"/>
      <c r="S50" s="882"/>
      <c r="T50" s="885"/>
      <c r="U50" s="886"/>
      <c r="V50" s="882"/>
      <c r="W50" s="885"/>
      <c r="X50" s="887"/>
      <c r="Y50" s="235"/>
      <c r="AB50" s="788" t="b">
        <f aca="true" t="shared" si="12" ref="AB50:AM50">ISBLANK(N50)</f>
        <v>0</v>
      </c>
      <c r="AC50" s="788" t="b">
        <f t="shared" si="12"/>
        <v>1</v>
      </c>
      <c r="AD50" s="788" t="b">
        <f t="shared" si="12"/>
        <v>1</v>
      </c>
      <c r="AE50" s="788" t="b">
        <f t="shared" si="12"/>
        <v>1</v>
      </c>
      <c r="AF50" s="788" t="b">
        <f t="shared" si="12"/>
        <v>1</v>
      </c>
      <c r="AG50" s="788" t="b">
        <f t="shared" si="12"/>
        <v>1</v>
      </c>
      <c r="AH50" s="788" t="b">
        <f t="shared" si="12"/>
        <v>1</v>
      </c>
      <c r="AI50" s="788" t="b">
        <f t="shared" si="12"/>
        <v>1</v>
      </c>
      <c r="AJ50" s="788" t="b">
        <f t="shared" si="12"/>
        <v>1</v>
      </c>
      <c r="AK50" s="788" t="b">
        <f t="shared" si="12"/>
        <v>1</v>
      </c>
      <c r="AL50" s="788" t="b">
        <f t="shared" si="12"/>
        <v>1</v>
      </c>
      <c r="AM50" s="788" t="b">
        <f t="shared" si="12"/>
        <v>1</v>
      </c>
    </row>
    <row r="51" spans="1:40" s="54" customFormat="1" ht="16.5" thickBot="1">
      <c r="A51" s="2252" t="s">
        <v>87</v>
      </c>
      <c r="B51" s="2253"/>
      <c r="C51" s="2253"/>
      <c r="D51" s="2253"/>
      <c r="E51" s="2253"/>
      <c r="F51" s="2254"/>
      <c r="G51" s="218">
        <f aca="true" t="shared" si="13" ref="G51:M51">G11+G17+G18+G19+G20+G28+G33+G35+G39+G46+G50+G44+G45+G34</f>
        <v>81.5</v>
      </c>
      <c r="H51" s="1767">
        <f t="shared" si="13"/>
        <v>2445</v>
      </c>
      <c r="I51" s="1767">
        <f t="shared" si="13"/>
        <v>1141</v>
      </c>
      <c r="J51" s="1767">
        <f t="shared" si="13"/>
        <v>499</v>
      </c>
      <c r="K51" s="1767">
        <f t="shared" si="13"/>
        <v>129</v>
      </c>
      <c r="L51" s="1767">
        <f t="shared" si="13"/>
        <v>513</v>
      </c>
      <c r="M51" s="1767">
        <f t="shared" si="13"/>
        <v>1304</v>
      </c>
      <c r="N51" s="1777">
        <f aca="true" t="shared" si="14" ref="N51:Y51">SUM(N11:N50)</f>
        <v>25</v>
      </c>
      <c r="O51" s="1778">
        <f t="shared" si="14"/>
        <v>20</v>
      </c>
      <c r="P51" s="1779">
        <f t="shared" si="14"/>
        <v>26</v>
      </c>
      <c r="Q51" s="1777">
        <f t="shared" si="14"/>
        <v>19</v>
      </c>
      <c r="R51" s="1780">
        <f t="shared" si="14"/>
        <v>0</v>
      </c>
      <c r="S51" s="1779">
        <f t="shared" si="14"/>
        <v>3</v>
      </c>
      <c r="T51" s="1781">
        <f t="shared" si="14"/>
        <v>0</v>
      </c>
      <c r="U51" s="1780">
        <f t="shared" si="14"/>
        <v>0</v>
      </c>
      <c r="V51" s="1782">
        <f t="shared" si="14"/>
        <v>0</v>
      </c>
      <c r="W51" s="1781">
        <f t="shared" si="14"/>
        <v>0</v>
      </c>
      <c r="X51" s="1778">
        <f t="shared" si="14"/>
        <v>2</v>
      </c>
      <c r="Y51" s="1779">
        <f t="shared" si="14"/>
        <v>2</v>
      </c>
      <c r="Z51" s="197"/>
      <c r="AA51" s="197"/>
      <c r="AB51" s="1746">
        <f aca="true" t="shared" si="15" ref="AB51:AM51">SUMIF(AB11:AB50,FALSE,$G11:$G50)</f>
        <v>27.5</v>
      </c>
      <c r="AC51" s="1746">
        <f t="shared" si="15"/>
        <v>12.5</v>
      </c>
      <c r="AD51" s="1746">
        <f t="shared" si="15"/>
        <v>17</v>
      </c>
      <c r="AE51" s="1746">
        <f t="shared" si="15"/>
        <v>18.5</v>
      </c>
      <c r="AF51" s="1746">
        <f t="shared" si="15"/>
        <v>0</v>
      </c>
      <c r="AG51" s="1746">
        <f t="shared" si="15"/>
        <v>3</v>
      </c>
      <c r="AH51" s="1746">
        <f t="shared" si="15"/>
        <v>0</v>
      </c>
      <c r="AI51" s="1746">
        <f t="shared" si="15"/>
        <v>0</v>
      </c>
      <c r="AJ51" s="1746">
        <f t="shared" si="15"/>
        <v>0</v>
      </c>
      <c r="AK51" s="1746">
        <f t="shared" si="15"/>
        <v>0</v>
      </c>
      <c r="AL51" s="1746">
        <f t="shared" si="15"/>
        <v>1.5</v>
      </c>
      <c r="AM51" s="1746">
        <f t="shared" si="15"/>
        <v>1.5</v>
      </c>
      <c r="AN51" s="1743">
        <f>SUM(AB51:AM51)</f>
        <v>81.5</v>
      </c>
    </row>
    <row r="52" spans="1:40" s="54" customFormat="1" ht="16.5" thickBot="1">
      <c r="A52" s="1403"/>
      <c r="B52" s="1404"/>
      <c r="C52" s="1404"/>
      <c r="D52" s="1404"/>
      <c r="E52" s="1404"/>
      <c r="F52" s="1404"/>
      <c r="G52" s="1409"/>
      <c r="H52" s="1410"/>
      <c r="I52" s="1410"/>
      <c r="J52" s="1410"/>
      <c r="K52" s="1410"/>
      <c r="L52" s="1410"/>
      <c r="M52" s="1410"/>
      <c r="N52" s="1410"/>
      <c r="O52" s="1410"/>
      <c r="P52" s="1410"/>
      <c r="Q52" s="1410"/>
      <c r="R52" s="1410"/>
      <c r="S52" s="1410"/>
      <c r="T52" s="1410"/>
      <c r="U52" s="1410"/>
      <c r="V52" s="1410"/>
      <c r="W52" s="1410"/>
      <c r="X52" s="1410"/>
      <c r="Y52" s="1411"/>
      <c r="Z52" s="197"/>
      <c r="AA52" s="197"/>
      <c r="AB52" s="719" t="s">
        <v>43</v>
      </c>
      <c r="AC52" s="1745">
        <f>AB51+AC51+AD51</f>
        <v>57</v>
      </c>
      <c r="AD52" s="719"/>
      <c r="AE52" s="719" t="s">
        <v>44</v>
      </c>
      <c r="AF52" s="1745">
        <f>AE51+AF51+AG51</f>
        <v>21.5</v>
      </c>
      <c r="AG52" s="719"/>
      <c r="AH52" s="719" t="s">
        <v>45</v>
      </c>
      <c r="AI52" s="1745">
        <f>AH51+AI51+AJ51</f>
        <v>0</v>
      </c>
      <c r="AJ52" s="719"/>
      <c r="AK52" s="719" t="s">
        <v>46</v>
      </c>
      <c r="AL52" s="1745">
        <f>AK51+AL51+AM51</f>
        <v>3</v>
      </c>
      <c r="AM52" s="719"/>
      <c r="AN52" s="1743">
        <f>AC52+AF52+AI52+AL52</f>
        <v>81.5</v>
      </c>
    </row>
    <row r="53" spans="1:40" s="54" customFormat="1" ht="16.5" thickBot="1">
      <c r="A53" s="2366" t="s">
        <v>679</v>
      </c>
      <c r="B53" s="2367"/>
      <c r="C53" s="2367"/>
      <c r="D53" s="2367"/>
      <c r="E53" s="2367"/>
      <c r="F53" s="2367"/>
      <c r="G53" s="2367"/>
      <c r="H53" s="2367"/>
      <c r="I53" s="2367"/>
      <c r="J53" s="2367"/>
      <c r="K53" s="2367"/>
      <c r="L53" s="2367"/>
      <c r="M53" s="2367"/>
      <c r="N53" s="2367"/>
      <c r="O53" s="2367"/>
      <c r="P53" s="2367"/>
      <c r="Q53" s="2367"/>
      <c r="R53" s="2367"/>
      <c r="S53" s="2367"/>
      <c r="T53" s="2367"/>
      <c r="U53" s="2367"/>
      <c r="V53" s="2367"/>
      <c r="W53" s="2367"/>
      <c r="X53" s="2367"/>
      <c r="Y53" s="2368"/>
      <c r="Z53" s="197"/>
      <c r="AA53" s="197"/>
      <c r="AB53" s="1589"/>
      <c r="AC53" s="1589"/>
      <c r="AD53" s="1589"/>
      <c r="AE53" s="1589"/>
      <c r="AF53" s="1589"/>
      <c r="AG53" s="1589"/>
      <c r="AH53" s="1589"/>
      <c r="AI53" s="1589"/>
      <c r="AJ53" s="1589"/>
      <c r="AK53" s="1589"/>
      <c r="AL53" s="1589"/>
      <c r="AM53" s="1589"/>
      <c r="AN53" s="794"/>
    </row>
    <row r="54" spans="1:40" s="54" customFormat="1" ht="15.75">
      <c r="A54" s="1452" t="s">
        <v>248</v>
      </c>
      <c r="B54" s="1570" t="s">
        <v>131</v>
      </c>
      <c r="C54" s="1565" t="s">
        <v>66</v>
      </c>
      <c r="D54" s="1424"/>
      <c r="E54" s="1424"/>
      <c r="F54" s="1425"/>
      <c r="G54" s="1426">
        <v>3</v>
      </c>
      <c r="H54" s="1569">
        <f>G54*30</f>
        <v>90</v>
      </c>
      <c r="I54" s="1566">
        <f>J54+K54+L54</f>
        <v>45</v>
      </c>
      <c r="J54" s="905">
        <v>27</v>
      </c>
      <c r="K54" s="905">
        <v>9</v>
      </c>
      <c r="L54" s="905">
        <v>9</v>
      </c>
      <c r="M54" s="906">
        <f>H54-I54</f>
        <v>45</v>
      </c>
      <c r="N54" s="1427"/>
      <c r="O54" s="1428"/>
      <c r="P54" s="1425"/>
      <c r="Q54" s="1429"/>
      <c r="R54" s="1428"/>
      <c r="S54" s="1425"/>
      <c r="T54" s="1429"/>
      <c r="U54" s="1428">
        <v>5</v>
      </c>
      <c r="V54" s="1568"/>
      <c r="W54" s="944"/>
      <c r="X54" s="946"/>
      <c r="Y54" s="1567"/>
      <c r="Z54" s="197"/>
      <c r="AA54" s="197"/>
      <c r="AB54" s="1744" t="b">
        <f aca="true" t="shared" si="16" ref="AB54:AB79">ISBLANK(N54)</f>
        <v>1</v>
      </c>
      <c r="AC54" s="1744" t="b">
        <f aca="true" t="shared" si="17" ref="AC54:AM69">ISBLANK(O54)</f>
        <v>1</v>
      </c>
      <c r="AD54" s="1744" t="b">
        <f t="shared" si="17"/>
        <v>1</v>
      </c>
      <c r="AE54" s="1744" t="b">
        <f t="shared" si="17"/>
        <v>1</v>
      </c>
      <c r="AF54" s="1744" t="b">
        <f t="shared" si="17"/>
        <v>1</v>
      </c>
      <c r="AG54" s="1744" t="b">
        <f t="shared" si="17"/>
        <v>1</v>
      </c>
      <c r="AH54" s="1744" t="b">
        <f t="shared" si="17"/>
        <v>1</v>
      </c>
      <c r="AI54" s="1744" t="b">
        <f t="shared" si="17"/>
        <v>0</v>
      </c>
      <c r="AJ54" s="1744" t="b">
        <f t="shared" si="17"/>
        <v>1</v>
      </c>
      <c r="AK54" s="1744" t="b">
        <f t="shared" si="17"/>
        <v>1</v>
      </c>
      <c r="AL54" s="1744" t="b">
        <f t="shared" si="17"/>
        <v>1</v>
      </c>
      <c r="AM54" s="1744" t="b">
        <f t="shared" si="17"/>
        <v>1</v>
      </c>
      <c r="AN54" s="794"/>
    </row>
    <row r="55" spans="1:39" s="57" customFormat="1" ht="31.5">
      <c r="A55" s="1451" t="s">
        <v>497</v>
      </c>
      <c r="B55" s="1602" t="s">
        <v>801</v>
      </c>
      <c r="C55" s="880"/>
      <c r="D55" s="881"/>
      <c r="E55" s="881"/>
      <c r="F55" s="882"/>
      <c r="G55" s="878">
        <f aca="true" t="shared" si="18" ref="G55:M55">G56+G57+G58+G59</f>
        <v>10.5</v>
      </c>
      <c r="H55" s="1437">
        <f t="shared" si="18"/>
        <v>315</v>
      </c>
      <c r="I55" s="1438">
        <f t="shared" si="18"/>
        <v>171</v>
      </c>
      <c r="J55" s="1438">
        <f t="shared" si="18"/>
        <v>78</v>
      </c>
      <c r="K55" s="1438">
        <f t="shared" si="18"/>
        <v>24</v>
      </c>
      <c r="L55" s="1438">
        <f t="shared" si="18"/>
        <v>69</v>
      </c>
      <c r="M55" s="1439">
        <f t="shared" si="18"/>
        <v>144</v>
      </c>
      <c r="N55" s="867"/>
      <c r="O55" s="886"/>
      <c r="P55" s="882"/>
      <c r="Q55" s="885"/>
      <c r="R55" s="886"/>
      <c r="S55" s="882"/>
      <c r="T55" s="885"/>
      <c r="U55" s="886"/>
      <c r="V55" s="882"/>
      <c r="W55" s="885"/>
      <c r="X55" s="887"/>
      <c r="Y55" s="235"/>
      <c r="AB55" s="1744" t="b">
        <f t="shared" si="16"/>
        <v>1</v>
      </c>
      <c r="AC55" s="1744" t="b">
        <f t="shared" si="17"/>
        <v>1</v>
      </c>
      <c r="AD55" s="1744" t="b">
        <f t="shared" si="17"/>
        <v>1</v>
      </c>
      <c r="AE55" s="1744" t="b">
        <f t="shared" si="17"/>
        <v>1</v>
      </c>
      <c r="AF55" s="1744" t="b">
        <f t="shared" si="17"/>
        <v>1</v>
      </c>
      <c r="AG55" s="1744" t="b">
        <f t="shared" si="17"/>
        <v>1</v>
      </c>
      <c r="AH55" s="1744" t="b">
        <f t="shared" si="17"/>
        <v>1</v>
      </c>
      <c r="AI55" s="1744" t="b">
        <f t="shared" si="17"/>
        <v>1</v>
      </c>
      <c r="AJ55" s="1744" t="b">
        <f t="shared" si="17"/>
        <v>1</v>
      </c>
      <c r="AK55" s="1744" t="b">
        <f t="shared" si="17"/>
        <v>1</v>
      </c>
      <c r="AL55" s="1744" t="b">
        <f t="shared" si="17"/>
        <v>1</v>
      </c>
      <c r="AM55" s="1744" t="b">
        <f t="shared" si="17"/>
        <v>1</v>
      </c>
    </row>
    <row r="56" spans="1:39" s="57" customFormat="1" ht="31.5">
      <c r="A56" s="1451" t="s">
        <v>252</v>
      </c>
      <c r="B56" s="1483" t="s">
        <v>801</v>
      </c>
      <c r="C56" s="880"/>
      <c r="D56" s="881" t="s">
        <v>65</v>
      </c>
      <c r="E56" s="881"/>
      <c r="F56" s="882"/>
      <c r="G56" s="883">
        <v>4</v>
      </c>
      <c r="H56" s="884">
        <f aca="true" t="shared" si="19" ref="H56:H62">G56*30</f>
        <v>120</v>
      </c>
      <c r="I56" s="885">
        <f aca="true" t="shared" si="20" ref="I56:I61">J56+K56+L56</f>
        <v>45</v>
      </c>
      <c r="J56" s="881">
        <v>18</v>
      </c>
      <c r="K56" s="881">
        <v>9</v>
      </c>
      <c r="L56" s="881">
        <v>18</v>
      </c>
      <c r="M56" s="882">
        <f aca="true" t="shared" si="21" ref="M56:M61">H56-I56</f>
        <v>75</v>
      </c>
      <c r="N56" s="888"/>
      <c r="O56" s="886"/>
      <c r="P56" s="882"/>
      <c r="Q56" s="885"/>
      <c r="R56" s="886"/>
      <c r="S56" s="882">
        <v>5</v>
      </c>
      <c r="T56" s="885"/>
      <c r="U56" s="886"/>
      <c r="V56" s="882"/>
      <c r="W56" s="885"/>
      <c r="X56" s="887"/>
      <c r="Y56" s="235"/>
      <c r="AB56" s="1744" t="b">
        <f t="shared" si="16"/>
        <v>1</v>
      </c>
      <c r="AC56" s="1744" t="b">
        <f t="shared" si="17"/>
        <v>1</v>
      </c>
      <c r="AD56" s="1744" t="b">
        <f t="shared" si="17"/>
        <v>1</v>
      </c>
      <c r="AE56" s="1744" t="b">
        <f t="shared" si="17"/>
        <v>1</v>
      </c>
      <c r="AF56" s="1744" t="b">
        <f t="shared" si="17"/>
        <v>1</v>
      </c>
      <c r="AG56" s="1744" t="b">
        <f t="shared" si="17"/>
        <v>0</v>
      </c>
      <c r="AH56" s="1744" t="b">
        <f t="shared" si="17"/>
        <v>1</v>
      </c>
      <c r="AI56" s="1744" t="b">
        <f t="shared" si="17"/>
        <v>1</v>
      </c>
      <c r="AJ56" s="1744" t="b">
        <f t="shared" si="17"/>
        <v>1</v>
      </c>
      <c r="AK56" s="1744" t="b">
        <f t="shared" si="17"/>
        <v>1</v>
      </c>
      <c r="AL56" s="1744" t="b">
        <f t="shared" si="17"/>
        <v>1</v>
      </c>
      <c r="AM56" s="1744" t="b">
        <f t="shared" si="17"/>
        <v>1</v>
      </c>
    </row>
    <row r="57" spans="1:39" s="57" customFormat="1" ht="33" customHeight="1">
      <c r="A57" s="1451" t="s">
        <v>253</v>
      </c>
      <c r="B57" s="1483" t="s">
        <v>801</v>
      </c>
      <c r="C57" s="880">
        <v>5</v>
      </c>
      <c r="D57" s="881"/>
      <c r="E57" s="881"/>
      <c r="F57" s="882"/>
      <c r="G57" s="883">
        <v>4.5</v>
      </c>
      <c r="H57" s="1436">
        <f t="shared" si="19"/>
        <v>135</v>
      </c>
      <c r="I57" s="867">
        <f t="shared" si="20"/>
        <v>90</v>
      </c>
      <c r="J57" s="868">
        <v>60</v>
      </c>
      <c r="K57" s="868">
        <v>15</v>
      </c>
      <c r="L57" s="868">
        <v>15</v>
      </c>
      <c r="M57" s="869">
        <f t="shared" si="21"/>
        <v>45</v>
      </c>
      <c r="N57" s="870"/>
      <c r="O57" s="871"/>
      <c r="P57" s="869"/>
      <c r="Q57" s="885"/>
      <c r="R57" s="886"/>
      <c r="S57" s="882"/>
      <c r="T57" s="885">
        <v>6</v>
      </c>
      <c r="U57" s="886"/>
      <c r="V57" s="882"/>
      <c r="W57" s="885"/>
      <c r="X57" s="887"/>
      <c r="Y57" s="235"/>
      <c r="AB57" s="1744" t="b">
        <f t="shared" si="16"/>
        <v>1</v>
      </c>
      <c r="AC57" s="1744" t="b">
        <f t="shared" si="17"/>
        <v>1</v>
      </c>
      <c r="AD57" s="1744" t="b">
        <f t="shared" si="17"/>
        <v>1</v>
      </c>
      <c r="AE57" s="1744" t="b">
        <f t="shared" si="17"/>
        <v>1</v>
      </c>
      <c r="AF57" s="1744" t="b">
        <f t="shared" si="17"/>
        <v>1</v>
      </c>
      <c r="AG57" s="1744" t="b">
        <f t="shared" si="17"/>
        <v>1</v>
      </c>
      <c r="AH57" s="1744" t="b">
        <f t="shared" si="17"/>
        <v>0</v>
      </c>
      <c r="AI57" s="1744" t="b">
        <f t="shared" si="17"/>
        <v>1</v>
      </c>
      <c r="AJ57" s="1744" t="b">
        <f t="shared" si="17"/>
        <v>1</v>
      </c>
      <c r="AK57" s="1744" t="b">
        <f t="shared" si="17"/>
        <v>1</v>
      </c>
      <c r="AL57" s="1744" t="b">
        <f t="shared" si="17"/>
        <v>1</v>
      </c>
      <c r="AM57" s="1744" t="b">
        <f t="shared" si="17"/>
        <v>1</v>
      </c>
    </row>
    <row r="58" spans="1:39" s="57" customFormat="1" ht="31.5">
      <c r="A58" s="1451" t="s">
        <v>714</v>
      </c>
      <c r="B58" s="1483" t="s">
        <v>802</v>
      </c>
      <c r="C58" s="880"/>
      <c r="D58" s="881"/>
      <c r="E58" s="881"/>
      <c r="F58" s="882"/>
      <c r="G58" s="1604">
        <v>1</v>
      </c>
      <c r="H58" s="1605">
        <f t="shared" si="19"/>
        <v>30</v>
      </c>
      <c r="I58" s="1606">
        <f t="shared" si="20"/>
        <v>18</v>
      </c>
      <c r="J58" s="1607"/>
      <c r="K58" s="1608"/>
      <c r="L58" s="1608">
        <v>18</v>
      </c>
      <c r="M58" s="1609">
        <f t="shared" si="21"/>
        <v>12</v>
      </c>
      <c r="N58" s="1093"/>
      <c r="O58" s="1050"/>
      <c r="P58" s="1074"/>
      <c r="Q58" s="885"/>
      <c r="R58" s="886"/>
      <c r="S58" s="882"/>
      <c r="T58" s="885"/>
      <c r="U58" s="886">
        <v>2</v>
      </c>
      <c r="V58" s="882"/>
      <c r="W58" s="885"/>
      <c r="X58" s="887"/>
      <c r="Y58" s="235"/>
      <c r="AB58" s="1744" t="b">
        <f t="shared" si="16"/>
        <v>1</v>
      </c>
      <c r="AC58" s="1744" t="b">
        <f t="shared" si="17"/>
        <v>1</v>
      </c>
      <c r="AD58" s="1744" t="b">
        <f t="shared" si="17"/>
        <v>1</v>
      </c>
      <c r="AE58" s="1744" t="b">
        <f t="shared" si="17"/>
        <v>1</v>
      </c>
      <c r="AF58" s="1744" t="b">
        <f t="shared" si="17"/>
        <v>1</v>
      </c>
      <c r="AG58" s="1744" t="b">
        <f t="shared" si="17"/>
        <v>1</v>
      </c>
      <c r="AH58" s="1744" t="b">
        <f t="shared" si="17"/>
        <v>1</v>
      </c>
      <c r="AI58" s="1744" t="b">
        <f t="shared" si="17"/>
        <v>0</v>
      </c>
      <c r="AJ58" s="1744" t="b">
        <f t="shared" si="17"/>
        <v>1</v>
      </c>
      <c r="AK58" s="1744" t="b">
        <f t="shared" si="17"/>
        <v>1</v>
      </c>
      <c r="AL58" s="1744" t="b">
        <f t="shared" si="17"/>
        <v>1</v>
      </c>
      <c r="AM58" s="1744" t="b">
        <f t="shared" si="17"/>
        <v>1</v>
      </c>
    </row>
    <row r="59" spans="1:39" s="57" customFormat="1" ht="32.25" customHeight="1">
      <c r="A59" s="1451" t="s">
        <v>715</v>
      </c>
      <c r="B59" s="1483" t="s">
        <v>803</v>
      </c>
      <c r="C59" s="880"/>
      <c r="D59" s="881"/>
      <c r="E59" s="1827" t="s">
        <v>67</v>
      </c>
      <c r="F59" s="882"/>
      <c r="G59" s="1604">
        <v>1</v>
      </c>
      <c r="H59" s="1605">
        <f t="shared" si="19"/>
        <v>30</v>
      </c>
      <c r="I59" s="1610">
        <f t="shared" si="20"/>
        <v>18</v>
      </c>
      <c r="J59" s="1607"/>
      <c r="K59" s="1608"/>
      <c r="L59" s="1608">
        <v>18</v>
      </c>
      <c r="M59" s="1611">
        <f t="shared" si="21"/>
        <v>12</v>
      </c>
      <c r="N59" s="888"/>
      <c r="O59" s="886"/>
      <c r="P59" s="882"/>
      <c r="Q59" s="885"/>
      <c r="R59" s="886"/>
      <c r="S59" s="882"/>
      <c r="T59" s="885"/>
      <c r="U59" s="886"/>
      <c r="V59" s="882">
        <v>2</v>
      </c>
      <c r="W59" s="885"/>
      <c r="X59" s="887"/>
      <c r="Y59" s="235"/>
      <c r="AB59" s="1744" t="b">
        <f t="shared" si="16"/>
        <v>1</v>
      </c>
      <c r="AC59" s="1744" t="b">
        <f t="shared" si="17"/>
        <v>1</v>
      </c>
      <c r="AD59" s="1744" t="b">
        <f t="shared" si="17"/>
        <v>1</v>
      </c>
      <c r="AE59" s="1744" t="b">
        <f t="shared" si="17"/>
        <v>1</v>
      </c>
      <c r="AF59" s="1744" t="b">
        <f t="shared" si="17"/>
        <v>1</v>
      </c>
      <c r="AG59" s="1744" t="b">
        <f t="shared" si="17"/>
        <v>1</v>
      </c>
      <c r="AH59" s="1744" t="b">
        <f t="shared" si="17"/>
        <v>1</v>
      </c>
      <c r="AI59" s="1744" t="b">
        <f t="shared" si="17"/>
        <v>1</v>
      </c>
      <c r="AJ59" s="1744" t="b">
        <f t="shared" si="17"/>
        <v>0</v>
      </c>
      <c r="AK59" s="1744" t="b">
        <f t="shared" si="17"/>
        <v>1</v>
      </c>
      <c r="AL59" s="1744" t="b">
        <f t="shared" si="17"/>
        <v>1</v>
      </c>
      <c r="AM59" s="1744" t="b">
        <f t="shared" si="17"/>
        <v>1</v>
      </c>
    </row>
    <row r="60" spans="1:40" s="54" customFormat="1" ht="31.5">
      <c r="A60" s="1592" t="s">
        <v>498</v>
      </c>
      <c r="B60" s="1554" t="s">
        <v>689</v>
      </c>
      <c r="C60" s="1612"/>
      <c r="D60" s="868">
        <v>5</v>
      </c>
      <c r="E60" s="868"/>
      <c r="F60" s="869"/>
      <c r="G60" s="757">
        <v>4</v>
      </c>
      <c r="H60" s="873">
        <f t="shared" si="19"/>
        <v>120</v>
      </c>
      <c r="I60" s="874">
        <f t="shared" si="20"/>
        <v>60</v>
      </c>
      <c r="J60" s="875">
        <v>30</v>
      </c>
      <c r="K60" s="875">
        <v>15</v>
      </c>
      <c r="L60" s="875">
        <v>15</v>
      </c>
      <c r="M60" s="876">
        <f t="shared" si="21"/>
        <v>60</v>
      </c>
      <c r="N60" s="870"/>
      <c r="O60" s="871"/>
      <c r="P60" s="869"/>
      <c r="Q60" s="867"/>
      <c r="R60" s="871"/>
      <c r="S60" s="869"/>
      <c r="T60" s="1561">
        <v>4</v>
      </c>
      <c r="U60" s="870"/>
      <c r="V60" s="872"/>
      <c r="W60" s="355"/>
      <c r="X60" s="374"/>
      <c r="Y60" s="1599"/>
      <c r="Z60" s="197"/>
      <c r="AA60" s="197"/>
      <c r="AB60" s="1744" t="b">
        <f t="shared" si="16"/>
        <v>1</v>
      </c>
      <c r="AC60" s="1744" t="b">
        <f t="shared" si="17"/>
        <v>1</v>
      </c>
      <c r="AD60" s="1744" t="b">
        <f t="shared" si="17"/>
        <v>1</v>
      </c>
      <c r="AE60" s="1744" t="b">
        <f t="shared" si="17"/>
        <v>1</v>
      </c>
      <c r="AF60" s="1744" t="b">
        <f t="shared" si="17"/>
        <v>1</v>
      </c>
      <c r="AG60" s="1744" t="b">
        <f t="shared" si="17"/>
        <v>1</v>
      </c>
      <c r="AH60" s="1744" t="b">
        <f t="shared" si="17"/>
        <v>0</v>
      </c>
      <c r="AI60" s="1744" t="b">
        <f t="shared" si="17"/>
        <v>1</v>
      </c>
      <c r="AJ60" s="1744" t="b">
        <f t="shared" si="17"/>
        <v>1</v>
      </c>
      <c r="AK60" s="1744" t="b">
        <f t="shared" si="17"/>
        <v>1</v>
      </c>
      <c r="AL60" s="1744" t="b">
        <f t="shared" si="17"/>
        <v>1</v>
      </c>
      <c r="AM60" s="1744" t="b">
        <f t="shared" si="17"/>
        <v>1</v>
      </c>
      <c r="AN60" s="794"/>
    </row>
    <row r="61" spans="1:40" s="54" customFormat="1" ht="15.75">
      <c r="A61" s="1452" t="s">
        <v>683</v>
      </c>
      <c r="B61" s="1002" t="s">
        <v>172</v>
      </c>
      <c r="C61" s="1455" t="s">
        <v>65</v>
      </c>
      <c r="D61" s="1045"/>
      <c r="E61" s="1045"/>
      <c r="F61" s="1012"/>
      <c r="G61" s="1564">
        <v>3</v>
      </c>
      <c r="H61" s="1456">
        <f t="shared" si="19"/>
        <v>90</v>
      </c>
      <c r="I61" s="229">
        <f t="shared" si="20"/>
        <v>45</v>
      </c>
      <c r="J61" s="1075">
        <v>27</v>
      </c>
      <c r="K61" s="1075">
        <v>18</v>
      </c>
      <c r="L61" s="1045"/>
      <c r="M61" s="226">
        <f t="shared" si="21"/>
        <v>45</v>
      </c>
      <c r="N61" s="1011"/>
      <c r="O61" s="228"/>
      <c r="P61" s="1012"/>
      <c r="Q61" s="227"/>
      <c r="R61" s="228"/>
      <c r="S61" s="1012">
        <v>5</v>
      </c>
      <c r="T61" s="227"/>
      <c r="U61" s="228"/>
      <c r="V61" s="1012"/>
      <c r="W61" s="227"/>
      <c r="X61" s="1013"/>
      <c r="Y61" s="214"/>
      <c r="Z61" s="197"/>
      <c r="AA61" s="197"/>
      <c r="AB61" s="1744" t="b">
        <f t="shared" si="16"/>
        <v>1</v>
      </c>
      <c r="AC61" s="1744" t="b">
        <f t="shared" si="17"/>
        <v>1</v>
      </c>
      <c r="AD61" s="1744" t="b">
        <f t="shared" si="17"/>
        <v>1</v>
      </c>
      <c r="AE61" s="1744" t="b">
        <f t="shared" si="17"/>
        <v>1</v>
      </c>
      <c r="AF61" s="1744" t="b">
        <f t="shared" si="17"/>
        <v>1</v>
      </c>
      <c r="AG61" s="1744" t="b">
        <f t="shared" si="17"/>
        <v>0</v>
      </c>
      <c r="AH61" s="1744" t="b">
        <f t="shared" si="17"/>
        <v>1</v>
      </c>
      <c r="AI61" s="1744" t="b">
        <f t="shared" si="17"/>
        <v>1</v>
      </c>
      <c r="AJ61" s="1744" t="b">
        <f t="shared" si="17"/>
        <v>1</v>
      </c>
      <c r="AK61" s="1744" t="b">
        <f t="shared" si="17"/>
        <v>1</v>
      </c>
      <c r="AL61" s="1744" t="b">
        <f t="shared" si="17"/>
        <v>1</v>
      </c>
      <c r="AM61" s="1744" t="b">
        <f t="shared" si="17"/>
        <v>1</v>
      </c>
      <c r="AN61" s="794"/>
    </row>
    <row r="62" spans="1:39" s="775" customFormat="1" ht="15.75">
      <c r="A62" s="1613" t="s">
        <v>684</v>
      </c>
      <c r="B62" s="879" t="s">
        <v>173</v>
      </c>
      <c r="C62" s="880"/>
      <c r="D62" s="881" t="s">
        <v>84</v>
      </c>
      <c r="E62" s="881"/>
      <c r="F62" s="882"/>
      <c r="G62" s="878">
        <v>3</v>
      </c>
      <c r="H62" s="889">
        <f t="shared" si="19"/>
        <v>90</v>
      </c>
      <c r="I62" s="890">
        <f>J62+K62+L62</f>
        <v>30</v>
      </c>
      <c r="J62" s="891">
        <v>20</v>
      </c>
      <c r="K62" s="891"/>
      <c r="L62" s="891">
        <v>10</v>
      </c>
      <c r="M62" s="892">
        <f>H62-I62</f>
        <v>60</v>
      </c>
      <c r="N62" s="888"/>
      <c r="O62" s="886"/>
      <c r="P62" s="882"/>
      <c r="Q62" s="885"/>
      <c r="R62" s="886"/>
      <c r="S62" s="882"/>
      <c r="T62" s="885"/>
      <c r="U62" s="886"/>
      <c r="V62" s="882"/>
      <c r="W62" s="885"/>
      <c r="X62" s="887"/>
      <c r="Y62" s="532">
        <v>3</v>
      </c>
      <c r="AB62" s="1744" t="b">
        <f t="shared" si="16"/>
        <v>1</v>
      </c>
      <c r="AC62" s="1744" t="b">
        <f t="shared" si="17"/>
        <v>1</v>
      </c>
      <c r="AD62" s="1744" t="b">
        <f t="shared" si="17"/>
        <v>1</v>
      </c>
      <c r="AE62" s="1744" t="b">
        <f t="shared" si="17"/>
        <v>1</v>
      </c>
      <c r="AF62" s="1744" t="b">
        <f t="shared" si="17"/>
        <v>1</v>
      </c>
      <c r="AG62" s="1744" t="b">
        <f t="shared" si="17"/>
        <v>1</v>
      </c>
      <c r="AH62" s="1744" t="b">
        <f t="shared" si="17"/>
        <v>1</v>
      </c>
      <c r="AI62" s="1744" t="b">
        <f t="shared" si="17"/>
        <v>1</v>
      </c>
      <c r="AJ62" s="1744" t="b">
        <f t="shared" si="17"/>
        <v>1</v>
      </c>
      <c r="AK62" s="1744" t="b">
        <f t="shared" si="17"/>
        <v>1</v>
      </c>
      <c r="AL62" s="1744" t="b">
        <f t="shared" si="17"/>
        <v>1</v>
      </c>
      <c r="AM62" s="1744" t="b">
        <f t="shared" si="17"/>
        <v>0</v>
      </c>
    </row>
    <row r="63" spans="1:39" s="57" customFormat="1" ht="15.75">
      <c r="A63" s="1613" t="s">
        <v>707</v>
      </c>
      <c r="B63" s="879" t="s">
        <v>175</v>
      </c>
      <c r="C63" s="880"/>
      <c r="D63" s="881"/>
      <c r="E63" s="881"/>
      <c r="F63" s="882"/>
      <c r="G63" s="878">
        <f>G64+G65+G66</f>
        <v>7.5</v>
      </c>
      <c r="H63" s="889">
        <f>H64+H65+H66</f>
        <v>225</v>
      </c>
      <c r="I63" s="890">
        <f>I64+I65+I66</f>
        <v>132</v>
      </c>
      <c r="J63" s="891">
        <f>J64+J65+J66</f>
        <v>66</v>
      </c>
      <c r="K63" s="881"/>
      <c r="L63" s="891">
        <f>L64+L65+L66</f>
        <v>66</v>
      </c>
      <c r="M63" s="892">
        <f>M64+M65+M66</f>
        <v>93</v>
      </c>
      <c r="N63" s="888"/>
      <c r="O63" s="886"/>
      <c r="P63" s="882"/>
      <c r="Q63" s="885"/>
      <c r="R63" s="886"/>
      <c r="S63" s="882"/>
      <c r="T63" s="885"/>
      <c r="U63" s="886"/>
      <c r="V63" s="882"/>
      <c r="W63" s="885"/>
      <c r="X63" s="887"/>
      <c r="Y63" s="235"/>
      <c r="AB63" s="1744" t="b">
        <f t="shared" si="16"/>
        <v>1</v>
      </c>
      <c r="AC63" s="1744" t="b">
        <f t="shared" si="17"/>
        <v>1</v>
      </c>
      <c r="AD63" s="1744" t="b">
        <f t="shared" si="17"/>
        <v>1</v>
      </c>
      <c r="AE63" s="1744" t="b">
        <f t="shared" si="17"/>
        <v>1</v>
      </c>
      <c r="AF63" s="1744" t="b">
        <f t="shared" si="17"/>
        <v>1</v>
      </c>
      <c r="AG63" s="1744" t="b">
        <f t="shared" si="17"/>
        <v>1</v>
      </c>
      <c r="AH63" s="1744" t="b">
        <f t="shared" si="17"/>
        <v>1</v>
      </c>
      <c r="AI63" s="1744" t="b">
        <f t="shared" si="17"/>
        <v>1</v>
      </c>
      <c r="AJ63" s="1744" t="b">
        <f t="shared" si="17"/>
        <v>1</v>
      </c>
      <c r="AK63" s="1744" t="b">
        <f t="shared" si="17"/>
        <v>1</v>
      </c>
      <c r="AL63" s="1744" t="b">
        <f t="shared" si="17"/>
        <v>1</v>
      </c>
      <c r="AM63" s="1744" t="b">
        <f t="shared" si="17"/>
        <v>1</v>
      </c>
    </row>
    <row r="64" spans="1:39" s="57" customFormat="1" ht="15.75">
      <c r="A64" s="1613" t="s">
        <v>719</v>
      </c>
      <c r="B64" s="1603" t="s">
        <v>175</v>
      </c>
      <c r="C64" s="880"/>
      <c r="D64" s="881">
        <v>3</v>
      </c>
      <c r="E64" s="881"/>
      <c r="F64" s="882"/>
      <c r="G64" s="883">
        <v>3.5</v>
      </c>
      <c r="H64" s="884">
        <f>G64*30</f>
        <v>105</v>
      </c>
      <c r="I64" s="885">
        <f>J64+K64+L64</f>
        <v>60</v>
      </c>
      <c r="J64" s="881">
        <v>30</v>
      </c>
      <c r="K64" s="881"/>
      <c r="L64" s="881">
        <v>30</v>
      </c>
      <c r="M64" s="882">
        <f>H64-I64</f>
        <v>45</v>
      </c>
      <c r="N64" s="888"/>
      <c r="O64" s="886"/>
      <c r="P64" s="882"/>
      <c r="Q64" s="885">
        <v>4</v>
      </c>
      <c r="R64" s="886"/>
      <c r="S64" s="882"/>
      <c r="T64" s="885"/>
      <c r="U64" s="886"/>
      <c r="V64" s="882"/>
      <c r="W64" s="885"/>
      <c r="X64" s="887"/>
      <c r="Y64" s="235"/>
      <c r="AB64" s="1744" t="b">
        <f t="shared" si="16"/>
        <v>1</v>
      </c>
      <c r="AC64" s="1744" t="b">
        <f t="shared" si="17"/>
        <v>1</v>
      </c>
      <c r="AD64" s="1744" t="b">
        <f t="shared" si="17"/>
        <v>1</v>
      </c>
      <c r="AE64" s="1744" t="b">
        <f t="shared" si="17"/>
        <v>0</v>
      </c>
      <c r="AF64" s="1744" t="b">
        <f t="shared" si="17"/>
        <v>1</v>
      </c>
      <c r="AG64" s="1744" t="b">
        <f t="shared" si="17"/>
        <v>1</v>
      </c>
      <c r="AH64" s="1744" t="b">
        <f t="shared" si="17"/>
        <v>1</v>
      </c>
      <c r="AI64" s="1744" t="b">
        <f t="shared" si="17"/>
        <v>1</v>
      </c>
      <c r="AJ64" s="1744" t="b">
        <f t="shared" si="17"/>
        <v>1</v>
      </c>
      <c r="AK64" s="1744" t="b">
        <f t="shared" si="17"/>
        <v>1</v>
      </c>
      <c r="AL64" s="1744" t="b">
        <f t="shared" si="17"/>
        <v>1</v>
      </c>
      <c r="AM64" s="1744" t="b">
        <f t="shared" si="17"/>
        <v>1</v>
      </c>
    </row>
    <row r="65" spans="1:39" s="57" customFormat="1" ht="15.75">
      <c r="A65" s="1613" t="s">
        <v>720</v>
      </c>
      <c r="B65" s="1603" t="s">
        <v>175</v>
      </c>
      <c r="C65" s="880"/>
      <c r="D65" s="881"/>
      <c r="E65" s="881"/>
      <c r="F65" s="882"/>
      <c r="G65" s="883">
        <v>2</v>
      </c>
      <c r="H65" s="884">
        <f>G65*30</f>
        <v>60</v>
      </c>
      <c r="I65" s="885">
        <f>J65+K65+L65</f>
        <v>36</v>
      </c>
      <c r="J65" s="881">
        <v>18</v>
      </c>
      <c r="K65" s="881"/>
      <c r="L65" s="881">
        <v>18</v>
      </c>
      <c r="M65" s="882">
        <f>H65-I65</f>
        <v>24</v>
      </c>
      <c r="N65" s="888"/>
      <c r="O65" s="886"/>
      <c r="P65" s="882"/>
      <c r="Q65" s="885"/>
      <c r="R65" s="886">
        <v>4</v>
      </c>
      <c r="S65" s="882"/>
      <c r="T65" s="885"/>
      <c r="U65" s="886"/>
      <c r="V65" s="882"/>
      <c r="W65" s="885"/>
      <c r="X65" s="887"/>
      <c r="Y65" s="235"/>
      <c r="AB65" s="1744" t="b">
        <f t="shared" si="16"/>
        <v>1</v>
      </c>
      <c r="AC65" s="1744" t="b">
        <f t="shared" si="17"/>
        <v>1</v>
      </c>
      <c r="AD65" s="1744" t="b">
        <f t="shared" si="17"/>
        <v>1</v>
      </c>
      <c r="AE65" s="1744" t="b">
        <f t="shared" si="17"/>
        <v>1</v>
      </c>
      <c r="AF65" s="1744" t="b">
        <f t="shared" si="17"/>
        <v>0</v>
      </c>
      <c r="AG65" s="1744" t="b">
        <f t="shared" si="17"/>
        <v>1</v>
      </c>
      <c r="AH65" s="1744" t="b">
        <f t="shared" si="17"/>
        <v>1</v>
      </c>
      <c r="AI65" s="1744" t="b">
        <f t="shared" si="17"/>
        <v>1</v>
      </c>
      <c r="AJ65" s="1744" t="b">
        <f t="shared" si="17"/>
        <v>1</v>
      </c>
      <c r="AK65" s="1744" t="b">
        <f t="shared" si="17"/>
        <v>1</v>
      </c>
      <c r="AL65" s="1744" t="b">
        <f t="shared" si="17"/>
        <v>1</v>
      </c>
      <c r="AM65" s="1744" t="b">
        <f t="shared" si="17"/>
        <v>1</v>
      </c>
    </row>
    <row r="66" spans="1:39" s="57" customFormat="1" ht="15.75">
      <c r="A66" s="866" t="s">
        <v>721</v>
      </c>
      <c r="B66" s="1433" t="s">
        <v>175</v>
      </c>
      <c r="C66" s="877" t="s">
        <v>65</v>
      </c>
      <c r="D66" s="868"/>
      <c r="E66" s="881"/>
      <c r="F66" s="882"/>
      <c r="G66" s="883">
        <v>2</v>
      </c>
      <c r="H66" s="884">
        <f>G66*30</f>
        <v>60</v>
      </c>
      <c r="I66" s="885">
        <f>J66+K66+L66</f>
        <v>36</v>
      </c>
      <c r="J66" s="881">
        <v>18</v>
      </c>
      <c r="K66" s="881"/>
      <c r="L66" s="881">
        <v>18</v>
      </c>
      <c r="M66" s="882">
        <f>H66-I66</f>
        <v>24</v>
      </c>
      <c r="N66" s="888"/>
      <c r="O66" s="886"/>
      <c r="P66" s="882"/>
      <c r="Q66" s="885"/>
      <c r="R66" s="886"/>
      <c r="S66" s="882">
        <v>4</v>
      </c>
      <c r="T66" s="885"/>
      <c r="U66" s="886"/>
      <c r="V66" s="882"/>
      <c r="W66" s="885"/>
      <c r="X66" s="887"/>
      <c r="Y66" s="235"/>
      <c r="AB66" s="1744" t="b">
        <f t="shared" si="16"/>
        <v>1</v>
      </c>
      <c r="AC66" s="1744" t="b">
        <f t="shared" si="17"/>
        <v>1</v>
      </c>
      <c r="AD66" s="1744" t="b">
        <f t="shared" si="17"/>
        <v>1</v>
      </c>
      <c r="AE66" s="1744" t="b">
        <f t="shared" si="17"/>
        <v>1</v>
      </c>
      <c r="AF66" s="1744" t="b">
        <f t="shared" si="17"/>
        <v>1</v>
      </c>
      <c r="AG66" s="1744" t="b">
        <f t="shared" si="17"/>
        <v>0</v>
      </c>
      <c r="AH66" s="1744" t="b">
        <f t="shared" si="17"/>
        <v>1</v>
      </c>
      <c r="AI66" s="1744" t="b">
        <f t="shared" si="17"/>
        <v>1</v>
      </c>
      <c r="AJ66" s="1744" t="b">
        <f t="shared" si="17"/>
        <v>1</v>
      </c>
      <c r="AK66" s="1744" t="b">
        <f t="shared" si="17"/>
        <v>1</v>
      </c>
      <c r="AL66" s="1744" t="b">
        <f t="shared" si="17"/>
        <v>1</v>
      </c>
      <c r="AM66" s="1744" t="b">
        <f t="shared" si="17"/>
        <v>1</v>
      </c>
    </row>
    <row r="67" spans="1:40" s="54" customFormat="1" ht="15.75">
      <c r="A67" s="1452" t="s">
        <v>708</v>
      </c>
      <c r="B67" s="1002" t="s">
        <v>262</v>
      </c>
      <c r="C67" s="529"/>
      <c r="D67" s="495" t="s">
        <v>67</v>
      </c>
      <c r="E67" s="154"/>
      <c r="F67" s="354"/>
      <c r="G67" s="339">
        <v>3</v>
      </c>
      <c r="H67" s="340">
        <f>G67*30</f>
        <v>90</v>
      </c>
      <c r="I67" s="355">
        <f>J67+K67+L67</f>
        <v>36</v>
      </c>
      <c r="J67" s="374">
        <v>18</v>
      </c>
      <c r="K67" s="374"/>
      <c r="L67" s="374">
        <v>18</v>
      </c>
      <c r="M67" s="354">
        <f>H67-I67</f>
        <v>54</v>
      </c>
      <c r="N67" s="159"/>
      <c r="O67" s="154"/>
      <c r="P67" s="155"/>
      <c r="Q67" s="1386"/>
      <c r="R67" s="154"/>
      <c r="S67" s="1387"/>
      <c r="T67" s="159"/>
      <c r="U67" s="154"/>
      <c r="V67" s="155">
        <v>4</v>
      </c>
      <c r="W67" s="1386"/>
      <c r="X67" s="154"/>
      <c r="Y67" s="155"/>
      <c r="Z67" s="197"/>
      <c r="AA67" s="197"/>
      <c r="AB67" s="1744" t="b">
        <f t="shared" si="16"/>
        <v>1</v>
      </c>
      <c r="AC67" s="1744" t="b">
        <f t="shared" si="17"/>
        <v>1</v>
      </c>
      <c r="AD67" s="1744" t="b">
        <f t="shared" si="17"/>
        <v>1</v>
      </c>
      <c r="AE67" s="1744" t="b">
        <f t="shared" si="17"/>
        <v>1</v>
      </c>
      <c r="AF67" s="1744" t="b">
        <f t="shared" si="17"/>
        <v>1</v>
      </c>
      <c r="AG67" s="1744" t="b">
        <f t="shared" si="17"/>
        <v>1</v>
      </c>
      <c r="AH67" s="1744" t="b">
        <f t="shared" si="17"/>
        <v>1</v>
      </c>
      <c r="AI67" s="1744" t="b">
        <f t="shared" si="17"/>
        <v>1</v>
      </c>
      <c r="AJ67" s="1744" t="b">
        <f t="shared" si="17"/>
        <v>0</v>
      </c>
      <c r="AK67" s="1744" t="b">
        <f t="shared" si="17"/>
        <v>1</v>
      </c>
      <c r="AL67" s="1744" t="b">
        <f t="shared" si="17"/>
        <v>1</v>
      </c>
      <c r="AM67" s="1744" t="b">
        <f t="shared" si="17"/>
        <v>1</v>
      </c>
      <c r="AN67" s="794"/>
    </row>
    <row r="68" spans="1:39" s="57" customFormat="1" ht="30" customHeight="1">
      <c r="A68" s="1613" t="s">
        <v>713</v>
      </c>
      <c r="B68" s="879" t="s">
        <v>177</v>
      </c>
      <c r="C68" s="880"/>
      <c r="D68" s="881"/>
      <c r="E68" s="881"/>
      <c r="F68" s="882"/>
      <c r="G68" s="878">
        <f>G69+G70</f>
        <v>6</v>
      </c>
      <c r="H68" s="889">
        <f aca="true" t="shared" si="22" ref="H68:M68">H69+H70</f>
        <v>180</v>
      </c>
      <c r="I68" s="890">
        <f t="shared" si="22"/>
        <v>54</v>
      </c>
      <c r="J68" s="891">
        <f t="shared" si="22"/>
        <v>36</v>
      </c>
      <c r="K68" s="891">
        <f t="shared" si="22"/>
        <v>10</v>
      </c>
      <c r="L68" s="891">
        <f t="shared" si="22"/>
        <v>8</v>
      </c>
      <c r="M68" s="892">
        <f t="shared" si="22"/>
        <v>126</v>
      </c>
      <c r="N68" s="888"/>
      <c r="O68" s="886"/>
      <c r="P68" s="882"/>
      <c r="Q68" s="885"/>
      <c r="R68" s="886"/>
      <c r="S68" s="882"/>
      <c r="T68" s="885"/>
      <c r="U68" s="886"/>
      <c r="V68" s="882"/>
      <c r="W68" s="885"/>
      <c r="X68" s="887"/>
      <c r="Y68" s="235"/>
      <c r="AB68" s="1744" t="b">
        <f t="shared" si="16"/>
        <v>1</v>
      </c>
      <c r="AC68" s="1744" t="b">
        <f t="shared" si="17"/>
        <v>1</v>
      </c>
      <c r="AD68" s="1744" t="b">
        <f t="shared" si="17"/>
        <v>1</v>
      </c>
      <c r="AE68" s="1744" t="b">
        <f t="shared" si="17"/>
        <v>1</v>
      </c>
      <c r="AF68" s="1744" t="b">
        <f t="shared" si="17"/>
        <v>1</v>
      </c>
      <c r="AG68" s="1744" t="b">
        <f t="shared" si="17"/>
        <v>1</v>
      </c>
      <c r="AH68" s="1744" t="b">
        <f t="shared" si="17"/>
        <v>1</v>
      </c>
      <c r="AI68" s="1744" t="b">
        <f t="shared" si="17"/>
        <v>1</v>
      </c>
      <c r="AJ68" s="1744" t="b">
        <f t="shared" si="17"/>
        <v>1</v>
      </c>
      <c r="AK68" s="1744" t="b">
        <f t="shared" si="17"/>
        <v>1</v>
      </c>
      <c r="AL68" s="1744" t="b">
        <f t="shared" si="17"/>
        <v>1</v>
      </c>
      <c r="AM68" s="1744" t="b">
        <f t="shared" si="17"/>
        <v>1</v>
      </c>
    </row>
    <row r="69" spans="1:39" s="57" customFormat="1" ht="15.75">
      <c r="A69" s="1613" t="s">
        <v>722</v>
      </c>
      <c r="B69" s="1603" t="s">
        <v>289</v>
      </c>
      <c r="C69" s="880"/>
      <c r="D69" s="881" t="s">
        <v>62</v>
      </c>
      <c r="E69" s="881"/>
      <c r="F69" s="882"/>
      <c r="G69" s="883">
        <v>3</v>
      </c>
      <c r="H69" s="884">
        <f aca="true" t="shared" si="23" ref="H69:H78">G69*30</f>
        <v>90</v>
      </c>
      <c r="I69" s="885">
        <f aca="true" t="shared" si="24" ref="I69:I78">J69+K69+L69</f>
        <v>24</v>
      </c>
      <c r="J69" s="881">
        <v>16</v>
      </c>
      <c r="K69" s="881"/>
      <c r="L69" s="881">
        <v>8</v>
      </c>
      <c r="M69" s="882">
        <f aca="true" t="shared" si="25" ref="M69:M78">H69-I69</f>
        <v>66</v>
      </c>
      <c r="N69" s="888"/>
      <c r="O69" s="886">
        <v>3</v>
      </c>
      <c r="P69" s="882"/>
      <c r="Q69" s="885"/>
      <c r="R69" s="886"/>
      <c r="S69" s="882"/>
      <c r="T69" s="885"/>
      <c r="U69" s="886"/>
      <c r="V69" s="882"/>
      <c r="W69" s="885"/>
      <c r="X69" s="887"/>
      <c r="Y69" s="235"/>
      <c r="AB69" s="1744" t="b">
        <f t="shared" si="16"/>
        <v>1</v>
      </c>
      <c r="AC69" s="1744" t="b">
        <f t="shared" si="17"/>
        <v>0</v>
      </c>
      <c r="AD69" s="1744" t="b">
        <f t="shared" si="17"/>
        <v>1</v>
      </c>
      <c r="AE69" s="1744" t="b">
        <f t="shared" si="17"/>
        <v>1</v>
      </c>
      <c r="AF69" s="1744" t="b">
        <f t="shared" si="17"/>
        <v>1</v>
      </c>
      <c r="AG69" s="1744" t="b">
        <f t="shared" si="17"/>
        <v>1</v>
      </c>
      <c r="AH69" s="1744" t="b">
        <f t="shared" si="17"/>
        <v>1</v>
      </c>
      <c r="AI69" s="1744" t="b">
        <f t="shared" si="17"/>
        <v>1</v>
      </c>
      <c r="AJ69" s="1744" t="b">
        <f t="shared" si="17"/>
        <v>1</v>
      </c>
      <c r="AK69" s="1744" t="b">
        <f t="shared" si="17"/>
        <v>1</v>
      </c>
      <c r="AL69" s="1744" t="b">
        <f t="shared" si="17"/>
        <v>1</v>
      </c>
      <c r="AM69" s="1744" t="b">
        <f t="shared" si="17"/>
        <v>1</v>
      </c>
    </row>
    <row r="70" spans="1:39" s="807" customFormat="1" ht="15.75">
      <c r="A70" s="1613" t="s">
        <v>723</v>
      </c>
      <c r="B70" s="1603" t="s">
        <v>176</v>
      </c>
      <c r="C70" s="880" t="s">
        <v>90</v>
      </c>
      <c r="D70" s="881"/>
      <c r="E70" s="881"/>
      <c r="F70" s="882"/>
      <c r="G70" s="883">
        <v>3</v>
      </c>
      <c r="H70" s="884">
        <f t="shared" si="23"/>
        <v>90</v>
      </c>
      <c r="I70" s="885">
        <f t="shared" si="24"/>
        <v>30</v>
      </c>
      <c r="J70" s="881">
        <v>20</v>
      </c>
      <c r="K70" s="881">
        <v>10</v>
      </c>
      <c r="L70" s="881"/>
      <c r="M70" s="882">
        <f t="shared" si="25"/>
        <v>60</v>
      </c>
      <c r="N70" s="888"/>
      <c r="O70" s="886"/>
      <c r="P70" s="882"/>
      <c r="Q70" s="885"/>
      <c r="R70" s="886"/>
      <c r="S70" s="882"/>
      <c r="T70" s="885"/>
      <c r="U70" s="886"/>
      <c r="V70" s="882"/>
      <c r="W70" s="885"/>
      <c r="X70" s="887">
        <v>3</v>
      </c>
      <c r="Y70" s="235"/>
      <c r="AB70" s="1744" t="b">
        <f t="shared" si="16"/>
        <v>1</v>
      </c>
      <c r="AC70" s="1744" t="b">
        <f aca="true" t="shared" si="26" ref="AC70:AC79">ISBLANK(O70)</f>
        <v>1</v>
      </c>
      <c r="AD70" s="1744" t="b">
        <f aca="true" t="shared" si="27" ref="AD70:AD79">ISBLANK(P70)</f>
        <v>1</v>
      </c>
      <c r="AE70" s="1744" t="b">
        <f aca="true" t="shared" si="28" ref="AE70:AE79">ISBLANK(Q70)</f>
        <v>1</v>
      </c>
      <c r="AF70" s="1744" t="b">
        <f aca="true" t="shared" si="29" ref="AF70:AF79">ISBLANK(R70)</f>
        <v>1</v>
      </c>
      <c r="AG70" s="1744" t="b">
        <f aca="true" t="shared" si="30" ref="AG70:AG79">ISBLANK(S70)</f>
        <v>1</v>
      </c>
      <c r="AH70" s="1744" t="b">
        <f aca="true" t="shared" si="31" ref="AH70:AH79">ISBLANK(T70)</f>
        <v>1</v>
      </c>
      <c r="AI70" s="1744" t="b">
        <f aca="true" t="shared" si="32" ref="AI70:AI79">ISBLANK(U70)</f>
        <v>1</v>
      </c>
      <c r="AJ70" s="1744" t="b">
        <f aca="true" t="shared" si="33" ref="AJ70:AJ79">ISBLANK(V70)</f>
        <v>1</v>
      </c>
      <c r="AK70" s="1744" t="b">
        <f aca="true" t="shared" si="34" ref="AK70:AK79">ISBLANK(W70)</f>
        <v>1</v>
      </c>
      <c r="AL70" s="1744" t="b">
        <f aca="true" t="shared" si="35" ref="AL70:AL79">ISBLANK(X70)</f>
        <v>0</v>
      </c>
      <c r="AM70" s="1744" t="b">
        <f aca="true" t="shared" si="36" ref="AM70:AM79">ISBLANK(Y70)</f>
        <v>1</v>
      </c>
    </row>
    <row r="71" spans="1:39" s="57" customFormat="1" ht="31.5">
      <c r="A71" s="1600" t="s">
        <v>716</v>
      </c>
      <c r="B71" s="879" t="s">
        <v>178</v>
      </c>
      <c r="C71" s="880">
        <v>7</v>
      </c>
      <c r="D71" s="881"/>
      <c r="E71" s="881"/>
      <c r="F71" s="882"/>
      <c r="G71" s="878">
        <v>3</v>
      </c>
      <c r="H71" s="889">
        <f t="shared" si="23"/>
        <v>90</v>
      </c>
      <c r="I71" s="890">
        <f t="shared" si="24"/>
        <v>45</v>
      </c>
      <c r="J71" s="891">
        <v>30</v>
      </c>
      <c r="K71" s="881"/>
      <c r="L71" s="891">
        <v>15</v>
      </c>
      <c r="M71" s="892">
        <f t="shared" si="25"/>
        <v>45</v>
      </c>
      <c r="N71" s="888"/>
      <c r="O71" s="886"/>
      <c r="P71" s="882"/>
      <c r="Q71" s="885"/>
      <c r="R71" s="886"/>
      <c r="S71" s="882"/>
      <c r="T71" s="885"/>
      <c r="U71" s="886"/>
      <c r="V71" s="882"/>
      <c r="W71" s="885">
        <v>3</v>
      </c>
      <c r="X71" s="887"/>
      <c r="Y71" s="235"/>
      <c r="AB71" s="1744" t="b">
        <f t="shared" si="16"/>
        <v>1</v>
      </c>
      <c r="AC71" s="1744" t="b">
        <f t="shared" si="26"/>
        <v>1</v>
      </c>
      <c r="AD71" s="1744" t="b">
        <f t="shared" si="27"/>
        <v>1</v>
      </c>
      <c r="AE71" s="1744" t="b">
        <f t="shared" si="28"/>
        <v>1</v>
      </c>
      <c r="AF71" s="1744" t="b">
        <f t="shared" si="29"/>
        <v>1</v>
      </c>
      <c r="AG71" s="1744" t="b">
        <f t="shared" si="30"/>
        <v>1</v>
      </c>
      <c r="AH71" s="1744" t="b">
        <f t="shared" si="31"/>
        <v>1</v>
      </c>
      <c r="AI71" s="1744" t="b">
        <f t="shared" si="32"/>
        <v>1</v>
      </c>
      <c r="AJ71" s="1744" t="b">
        <f t="shared" si="33"/>
        <v>1</v>
      </c>
      <c r="AK71" s="1744" t="b">
        <f t="shared" si="34"/>
        <v>0</v>
      </c>
      <c r="AL71" s="1744" t="b">
        <f t="shared" si="35"/>
        <v>1</v>
      </c>
      <c r="AM71" s="1744" t="b">
        <f t="shared" si="36"/>
        <v>1</v>
      </c>
    </row>
    <row r="72" spans="1:39" s="775" customFormat="1" ht="15.75">
      <c r="A72" s="1600" t="s">
        <v>717</v>
      </c>
      <c r="B72" s="879" t="s">
        <v>181</v>
      </c>
      <c r="C72" s="880"/>
      <c r="D72" s="881" t="s">
        <v>64</v>
      </c>
      <c r="E72" s="881"/>
      <c r="F72" s="882"/>
      <c r="G72" s="878">
        <v>3</v>
      </c>
      <c r="H72" s="889">
        <f t="shared" si="23"/>
        <v>90</v>
      </c>
      <c r="I72" s="890">
        <f t="shared" si="24"/>
        <v>30</v>
      </c>
      <c r="J72" s="891">
        <v>20</v>
      </c>
      <c r="K72" s="881"/>
      <c r="L72" s="891">
        <v>10</v>
      </c>
      <c r="M72" s="892">
        <f t="shared" si="25"/>
        <v>60</v>
      </c>
      <c r="N72" s="888"/>
      <c r="O72" s="886"/>
      <c r="P72" s="882"/>
      <c r="Q72" s="885"/>
      <c r="R72" s="886">
        <v>3</v>
      </c>
      <c r="S72" s="882"/>
      <c r="T72" s="885"/>
      <c r="U72" s="886"/>
      <c r="V72" s="882"/>
      <c r="W72" s="885"/>
      <c r="X72" s="887"/>
      <c r="Y72" s="235"/>
      <c r="AB72" s="1744" t="b">
        <f t="shared" si="16"/>
        <v>1</v>
      </c>
      <c r="AC72" s="1744" t="b">
        <f t="shared" si="26"/>
        <v>1</v>
      </c>
      <c r="AD72" s="1744" t="b">
        <f t="shared" si="27"/>
        <v>1</v>
      </c>
      <c r="AE72" s="1744" t="b">
        <f t="shared" si="28"/>
        <v>1</v>
      </c>
      <c r="AF72" s="1744" t="b">
        <f t="shared" si="29"/>
        <v>0</v>
      </c>
      <c r="AG72" s="1744" t="b">
        <f t="shared" si="30"/>
        <v>1</v>
      </c>
      <c r="AH72" s="1744" t="b">
        <f t="shared" si="31"/>
        <v>1</v>
      </c>
      <c r="AI72" s="1744" t="b">
        <f t="shared" si="32"/>
        <v>1</v>
      </c>
      <c r="AJ72" s="1744" t="b">
        <f t="shared" si="33"/>
        <v>1</v>
      </c>
      <c r="AK72" s="1744" t="b">
        <f t="shared" si="34"/>
        <v>1</v>
      </c>
      <c r="AL72" s="1744" t="b">
        <f t="shared" si="35"/>
        <v>1</v>
      </c>
      <c r="AM72" s="1744" t="b">
        <f t="shared" si="36"/>
        <v>1</v>
      </c>
    </row>
    <row r="73" spans="1:40" s="54" customFormat="1" ht="15.75">
      <c r="A73" s="292" t="s">
        <v>724</v>
      </c>
      <c r="B73" s="78" t="s">
        <v>804</v>
      </c>
      <c r="C73" s="880"/>
      <c r="D73" s="881"/>
      <c r="E73" s="881"/>
      <c r="F73" s="882"/>
      <c r="G73" s="878">
        <f aca="true" t="shared" si="37" ref="G73:M73">G74+G75+G76+G77</f>
        <v>7.5</v>
      </c>
      <c r="H73" s="1725">
        <f t="shared" si="37"/>
        <v>225</v>
      </c>
      <c r="I73" s="1726">
        <f t="shared" si="37"/>
        <v>111</v>
      </c>
      <c r="J73" s="1727">
        <f t="shared" si="37"/>
        <v>93</v>
      </c>
      <c r="K73" s="1727">
        <f t="shared" si="37"/>
        <v>0</v>
      </c>
      <c r="L73" s="1727">
        <f t="shared" si="37"/>
        <v>18</v>
      </c>
      <c r="M73" s="923">
        <f t="shared" si="37"/>
        <v>114</v>
      </c>
      <c r="N73" s="888"/>
      <c r="O73" s="886"/>
      <c r="P73" s="882"/>
      <c r="Q73" s="885"/>
      <c r="R73" s="886"/>
      <c r="S73" s="882"/>
      <c r="T73" s="885"/>
      <c r="U73" s="886"/>
      <c r="V73" s="882"/>
      <c r="W73" s="888"/>
      <c r="X73" s="887"/>
      <c r="Y73" s="235"/>
      <c r="Z73" s="197"/>
      <c r="AA73" s="197"/>
      <c r="AB73" s="1744" t="b">
        <f t="shared" si="16"/>
        <v>1</v>
      </c>
      <c r="AC73" s="1744" t="b">
        <f t="shared" si="26"/>
        <v>1</v>
      </c>
      <c r="AD73" s="1744" t="b">
        <f t="shared" si="27"/>
        <v>1</v>
      </c>
      <c r="AE73" s="1744" t="b">
        <f t="shared" si="28"/>
        <v>1</v>
      </c>
      <c r="AF73" s="1744" t="b">
        <f t="shared" si="29"/>
        <v>1</v>
      </c>
      <c r="AG73" s="1744" t="b">
        <f t="shared" si="30"/>
        <v>1</v>
      </c>
      <c r="AH73" s="1744" t="b">
        <f t="shared" si="31"/>
        <v>1</v>
      </c>
      <c r="AI73" s="1744" t="b">
        <f t="shared" si="32"/>
        <v>1</v>
      </c>
      <c r="AJ73" s="1744" t="b">
        <f t="shared" si="33"/>
        <v>1</v>
      </c>
      <c r="AK73" s="1744" t="b">
        <f t="shared" si="34"/>
        <v>1</v>
      </c>
      <c r="AL73" s="1744" t="b">
        <f t="shared" si="35"/>
        <v>1</v>
      </c>
      <c r="AM73" s="1744" t="b">
        <f t="shared" si="36"/>
        <v>1</v>
      </c>
      <c r="AN73" s="794"/>
    </row>
    <row r="74" spans="1:40" s="54" customFormat="1" ht="31.5">
      <c r="A74" s="1452" t="s">
        <v>805</v>
      </c>
      <c r="B74" s="1715" t="s">
        <v>806</v>
      </c>
      <c r="C74" s="877" t="s">
        <v>64</v>
      </c>
      <c r="D74" s="868"/>
      <c r="E74" s="868"/>
      <c r="F74" s="869"/>
      <c r="G74" s="878">
        <v>3</v>
      </c>
      <c r="H74" s="873">
        <f>G74*30</f>
        <v>90</v>
      </c>
      <c r="I74" s="874">
        <f>J74+K74+L74</f>
        <v>45</v>
      </c>
      <c r="J74" s="875">
        <v>27</v>
      </c>
      <c r="K74" s="868"/>
      <c r="L74" s="875">
        <v>18</v>
      </c>
      <c r="M74" s="876">
        <f>H74-I74</f>
        <v>45</v>
      </c>
      <c r="N74" s="870"/>
      <c r="O74" s="871"/>
      <c r="P74" s="869"/>
      <c r="Q74" s="867"/>
      <c r="R74" s="871">
        <v>5</v>
      </c>
      <c r="S74" s="869"/>
      <c r="T74" s="1595"/>
      <c r="U74" s="1596"/>
      <c r="V74" s="1597"/>
      <c r="W74" s="1598"/>
      <c r="X74" s="1596"/>
      <c r="Y74" s="1597"/>
      <c r="Z74" s="197"/>
      <c r="AA74" s="197"/>
      <c r="AB74" s="1744" t="b">
        <f t="shared" si="16"/>
        <v>1</v>
      </c>
      <c r="AC74" s="1744" t="b">
        <f t="shared" si="26"/>
        <v>1</v>
      </c>
      <c r="AD74" s="1744" t="b">
        <f t="shared" si="27"/>
        <v>1</v>
      </c>
      <c r="AE74" s="1744" t="b">
        <f t="shared" si="28"/>
        <v>1</v>
      </c>
      <c r="AF74" s="1744" t="b">
        <f t="shared" si="29"/>
        <v>0</v>
      </c>
      <c r="AG74" s="1744" t="b">
        <f t="shared" si="30"/>
        <v>1</v>
      </c>
      <c r="AH74" s="1744" t="b">
        <f t="shared" si="31"/>
        <v>1</v>
      </c>
      <c r="AI74" s="1744" t="b">
        <f t="shared" si="32"/>
        <v>1</v>
      </c>
      <c r="AJ74" s="1744" t="b">
        <f t="shared" si="33"/>
        <v>1</v>
      </c>
      <c r="AK74" s="1744" t="b">
        <f t="shared" si="34"/>
        <v>1</v>
      </c>
      <c r="AL74" s="1744" t="b">
        <f t="shared" si="35"/>
        <v>1</v>
      </c>
      <c r="AM74" s="1744" t="b">
        <f t="shared" si="36"/>
        <v>1</v>
      </c>
      <c r="AN74" s="794"/>
    </row>
    <row r="75" spans="1:40" s="54" customFormat="1" ht="31.5">
      <c r="A75" s="1430" t="s">
        <v>807</v>
      </c>
      <c r="B75" s="1716" t="s">
        <v>808</v>
      </c>
      <c r="C75" s="1594"/>
      <c r="D75" s="868" t="s">
        <v>65</v>
      </c>
      <c r="E75" s="872"/>
      <c r="F75" s="872"/>
      <c r="G75" s="459">
        <v>1.5</v>
      </c>
      <c r="H75" s="1026">
        <f>G75*30</f>
        <v>45</v>
      </c>
      <c r="I75" s="867">
        <v>18</v>
      </c>
      <c r="J75" s="868">
        <v>18</v>
      </c>
      <c r="K75" s="868"/>
      <c r="L75" s="875"/>
      <c r="M75" s="882">
        <f>H75-I75</f>
        <v>27</v>
      </c>
      <c r="N75" s="870"/>
      <c r="O75" s="871"/>
      <c r="P75" s="869"/>
      <c r="Q75" s="867"/>
      <c r="R75" s="871"/>
      <c r="S75" s="869">
        <v>2</v>
      </c>
      <c r="T75" s="1717"/>
      <c r="U75" s="1718"/>
      <c r="V75" s="1719"/>
      <c r="W75" s="1598"/>
      <c r="X75" s="1720"/>
      <c r="Y75" s="1597"/>
      <c r="Z75" s="197"/>
      <c r="AA75" s="197"/>
      <c r="AB75" s="1744" t="b">
        <f t="shared" si="16"/>
        <v>1</v>
      </c>
      <c r="AC75" s="1744" t="b">
        <f t="shared" si="26"/>
        <v>1</v>
      </c>
      <c r="AD75" s="1744" t="b">
        <f t="shared" si="27"/>
        <v>1</v>
      </c>
      <c r="AE75" s="1744" t="b">
        <f t="shared" si="28"/>
        <v>1</v>
      </c>
      <c r="AF75" s="1744" t="b">
        <f t="shared" si="29"/>
        <v>1</v>
      </c>
      <c r="AG75" s="1744" t="b">
        <f t="shared" si="30"/>
        <v>0</v>
      </c>
      <c r="AH75" s="1744" t="b">
        <f t="shared" si="31"/>
        <v>1</v>
      </c>
      <c r="AI75" s="1744" t="b">
        <f t="shared" si="32"/>
        <v>1</v>
      </c>
      <c r="AJ75" s="1744" t="b">
        <f t="shared" si="33"/>
        <v>1</v>
      </c>
      <c r="AK75" s="1744" t="b">
        <f t="shared" si="34"/>
        <v>1</v>
      </c>
      <c r="AL75" s="1744" t="b">
        <f t="shared" si="35"/>
        <v>1</v>
      </c>
      <c r="AM75" s="1744" t="b">
        <f t="shared" si="36"/>
        <v>1</v>
      </c>
      <c r="AN75" s="794"/>
    </row>
    <row r="76" spans="1:40" s="54" customFormat="1" ht="31.5">
      <c r="A76" s="1430" t="s">
        <v>809</v>
      </c>
      <c r="B76" s="1716" t="s">
        <v>810</v>
      </c>
      <c r="C76" s="1594"/>
      <c r="D76" s="868">
        <v>5</v>
      </c>
      <c r="E76" s="872"/>
      <c r="F76" s="872"/>
      <c r="G76" s="459">
        <v>1.5</v>
      </c>
      <c r="H76" s="1026">
        <f>G76*30</f>
        <v>45</v>
      </c>
      <c r="I76" s="867">
        <v>30</v>
      </c>
      <c r="J76" s="868">
        <v>30</v>
      </c>
      <c r="K76" s="868"/>
      <c r="L76" s="875"/>
      <c r="M76" s="882">
        <f>H76-I76</f>
        <v>15</v>
      </c>
      <c r="N76" s="870"/>
      <c r="O76" s="871"/>
      <c r="P76" s="869"/>
      <c r="Q76" s="867"/>
      <c r="R76" s="871"/>
      <c r="S76" s="869"/>
      <c r="T76" s="1717">
        <v>2</v>
      </c>
      <c r="U76" s="1718"/>
      <c r="V76" s="1719"/>
      <c r="W76" s="1598"/>
      <c r="X76" s="1720"/>
      <c r="Y76" s="1597"/>
      <c r="Z76" s="197"/>
      <c r="AA76" s="197"/>
      <c r="AB76" s="1744" t="b">
        <f t="shared" si="16"/>
        <v>1</v>
      </c>
      <c r="AC76" s="1744" t="b">
        <f t="shared" si="26"/>
        <v>1</v>
      </c>
      <c r="AD76" s="1744" t="b">
        <f t="shared" si="27"/>
        <v>1</v>
      </c>
      <c r="AE76" s="1744" t="b">
        <f t="shared" si="28"/>
        <v>1</v>
      </c>
      <c r="AF76" s="1744" t="b">
        <f t="shared" si="29"/>
        <v>1</v>
      </c>
      <c r="AG76" s="1744" t="b">
        <f t="shared" si="30"/>
        <v>1</v>
      </c>
      <c r="AH76" s="1744" t="b">
        <f t="shared" si="31"/>
        <v>0</v>
      </c>
      <c r="AI76" s="1744" t="b">
        <f t="shared" si="32"/>
        <v>1</v>
      </c>
      <c r="AJ76" s="1744" t="b">
        <f t="shared" si="33"/>
        <v>1</v>
      </c>
      <c r="AK76" s="1744" t="b">
        <f t="shared" si="34"/>
        <v>1</v>
      </c>
      <c r="AL76" s="1744" t="b">
        <f t="shared" si="35"/>
        <v>1</v>
      </c>
      <c r="AM76" s="1744" t="b">
        <f t="shared" si="36"/>
        <v>1</v>
      </c>
      <c r="AN76" s="794"/>
    </row>
    <row r="77" spans="1:40" s="54" customFormat="1" ht="31.5">
      <c r="A77" s="1430" t="s">
        <v>811</v>
      </c>
      <c r="B77" s="1716" t="s">
        <v>812</v>
      </c>
      <c r="C77" s="1594"/>
      <c r="D77" s="868" t="s">
        <v>66</v>
      </c>
      <c r="E77" s="872"/>
      <c r="F77" s="872"/>
      <c r="G77" s="94">
        <v>1.5</v>
      </c>
      <c r="H77" s="1026">
        <f>G77*30</f>
        <v>45</v>
      </c>
      <c r="I77" s="867">
        <v>18</v>
      </c>
      <c r="J77" s="868">
        <v>18</v>
      </c>
      <c r="K77" s="868"/>
      <c r="L77" s="875"/>
      <c r="M77" s="882">
        <f>H77-I77</f>
        <v>27</v>
      </c>
      <c r="N77" s="870"/>
      <c r="O77" s="871"/>
      <c r="P77" s="869"/>
      <c r="Q77" s="867"/>
      <c r="R77" s="871"/>
      <c r="S77" s="869"/>
      <c r="T77" s="1717"/>
      <c r="U77" s="1718">
        <v>2</v>
      </c>
      <c r="V77" s="1719"/>
      <c r="W77" s="1598"/>
      <c r="X77" s="1720"/>
      <c r="Y77" s="1597"/>
      <c r="Z77" s="197"/>
      <c r="AA77" s="197"/>
      <c r="AB77" s="1744" t="b">
        <f t="shared" si="16"/>
        <v>1</v>
      </c>
      <c r="AC77" s="1744" t="b">
        <f t="shared" si="26"/>
        <v>1</v>
      </c>
      <c r="AD77" s="1744" t="b">
        <f t="shared" si="27"/>
        <v>1</v>
      </c>
      <c r="AE77" s="1744" t="b">
        <f t="shared" si="28"/>
        <v>1</v>
      </c>
      <c r="AF77" s="1744" t="b">
        <f t="shared" si="29"/>
        <v>1</v>
      </c>
      <c r="AG77" s="1744" t="b">
        <f t="shared" si="30"/>
        <v>1</v>
      </c>
      <c r="AH77" s="1744" t="b">
        <f t="shared" si="31"/>
        <v>1</v>
      </c>
      <c r="AI77" s="1744" t="b">
        <f t="shared" si="32"/>
        <v>0</v>
      </c>
      <c r="AJ77" s="1744" t="b">
        <f t="shared" si="33"/>
        <v>1</v>
      </c>
      <c r="AK77" s="1744" t="b">
        <f t="shared" si="34"/>
        <v>1</v>
      </c>
      <c r="AL77" s="1744" t="b">
        <f t="shared" si="35"/>
        <v>1</v>
      </c>
      <c r="AM77" s="1744" t="b">
        <f t="shared" si="36"/>
        <v>1</v>
      </c>
      <c r="AN77" s="794"/>
    </row>
    <row r="78" spans="1:40" s="54" customFormat="1" ht="31.5">
      <c r="A78" s="1430" t="s">
        <v>725</v>
      </c>
      <c r="B78" s="93" t="s">
        <v>674</v>
      </c>
      <c r="C78" s="88"/>
      <c r="D78" s="96">
        <v>7</v>
      </c>
      <c r="E78" s="90"/>
      <c r="F78" s="91"/>
      <c r="G78" s="339">
        <v>3.5</v>
      </c>
      <c r="H78" s="340">
        <f t="shared" si="23"/>
        <v>105</v>
      </c>
      <c r="I78" s="355">
        <f t="shared" si="24"/>
        <v>60</v>
      </c>
      <c r="J78" s="374">
        <v>30</v>
      </c>
      <c r="K78" s="374">
        <v>30</v>
      </c>
      <c r="L78" s="374"/>
      <c r="M78" s="354">
        <f t="shared" si="25"/>
        <v>45</v>
      </c>
      <c r="N78" s="102"/>
      <c r="O78" s="193"/>
      <c r="P78" s="92"/>
      <c r="Q78" s="103"/>
      <c r="R78" s="193"/>
      <c r="S78" s="92"/>
      <c r="T78" s="103"/>
      <c r="U78" s="193"/>
      <c r="V78" s="92"/>
      <c r="W78" s="103">
        <v>4</v>
      </c>
      <c r="X78" s="209"/>
      <c r="Y78" s="213"/>
      <c r="Z78" s="197"/>
      <c r="AA78" s="197"/>
      <c r="AB78" s="1744" t="b">
        <f t="shared" si="16"/>
        <v>1</v>
      </c>
      <c r="AC78" s="1744" t="b">
        <f t="shared" si="26"/>
        <v>1</v>
      </c>
      <c r="AD78" s="1744" t="b">
        <f t="shared" si="27"/>
        <v>1</v>
      </c>
      <c r="AE78" s="1744" t="b">
        <f t="shared" si="28"/>
        <v>1</v>
      </c>
      <c r="AF78" s="1744" t="b">
        <f t="shared" si="29"/>
        <v>1</v>
      </c>
      <c r="AG78" s="1744" t="b">
        <f t="shared" si="30"/>
        <v>1</v>
      </c>
      <c r="AH78" s="1744" t="b">
        <f t="shared" si="31"/>
        <v>1</v>
      </c>
      <c r="AI78" s="1744" t="b">
        <f t="shared" si="32"/>
        <v>1</v>
      </c>
      <c r="AJ78" s="1744" t="b">
        <f t="shared" si="33"/>
        <v>1</v>
      </c>
      <c r="AK78" s="1744" t="b">
        <f t="shared" si="34"/>
        <v>0</v>
      </c>
      <c r="AL78" s="1744" t="b">
        <f t="shared" si="35"/>
        <v>1</v>
      </c>
      <c r="AM78" s="1744" t="b">
        <f t="shared" si="36"/>
        <v>1</v>
      </c>
      <c r="AN78" s="794"/>
    </row>
    <row r="79" spans="1:40" s="54" customFormat="1" ht="16.5" thickBot="1">
      <c r="A79" s="1431"/>
      <c r="B79" s="929"/>
      <c r="C79" s="1413"/>
      <c r="D79" s="899"/>
      <c r="E79" s="899"/>
      <c r="F79" s="900"/>
      <c r="G79" s="1415"/>
      <c r="H79" s="1416"/>
      <c r="I79" s="1414"/>
      <c r="J79" s="1412"/>
      <c r="K79" s="1412"/>
      <c r="L79" s="1412"/>
      <c r="M79" s="1417"/>
      <c r="N79" s="1414"/>
      <c r="O79" s="1412"/>
      <c r="P79" s="1417"/>
      <c r="Q79" s="1414"/>
      <c r="R79" s="1412"/>
      <c r="S79" s="1417"/>
      <c r="T79" s="1414"/>
      <c r="U79" s="1412"/>
      <c r="V79" s="1417"/>
      <c r="W79" s="1414"/>
      <c r="X79" s="1412"/>
      <c r="Y79" s="1417"/>
      <c r="Z79" s="197"/>
      <c r="AA79" s="197"/>
      <c r="AB79" s="1744" t="b">
        <f t="shared" si="16"/>
        <v>1</v>
      </c>
      <c r="AC79" s="1744" t="b">
        <f t="shared" si="26"/>
        <v>1</v>
      </c>
      <c r="AD79" s="1744" t="b">
        <f t="shared" si="27"/>
        <v>1</v>
      </c>
      <c r="AE79" s="1744" t="b">
        <f t="shared" si="28"/>
        <v>1</v>
      </c>
      <c r="AF79" s="1744" t="b">
        <f t="shared" si="29"/>
        <v>1</v>
      </c>
      <c r="AG79" s="1744" t="b">
        <f t="shared" si="30"/>
        <v>1</v>
      </c>
      <c r="AH79" s="1744" t="b">
        <f t="shared" si="31"/>
        <v>1</v>
      </c>
      <c r="AI79" s="1744" t="b">
        <f t="shared" si="32"/>
        <v>1</v>
      </c>
      <c r="AJ79" s="1744" t="b">
        <f t="shared" si="33"/>
        <v>1</v>
      </c>
      <c r="AK79" s="1744" t="b">
        <f t="shared" si="34"/>
        <v>1</v>
      </c>
      <c r="AL79" s="1744" t="b">
        <f t="shared" si="35"/>
        <v>1</v>
      </c>
      <c r="AM79" s="1744" t="b">
        <f t="shared" si="36"/>
        <v>1</v>
      </c>
      <c r="AN79" s="794"/>
    </row>
    <row r="80" spans="1:40" s="54" customFormat="1" ht="16.5" thickBot="1">
      <c r="A80" s="2207" t="s">
        <v>87</v>
      </c>
      <c r="B80" s="2208"/>
      <c r="C80" s="2208"/>
      <c r="D80" s="2208"/>
      <c r="E80" s="2208"/>
      <c r="F80" s="2209"/>
      <c r="G80" s="1418">
        <f>G54+G55+G60+G61+G63+G67+G68+G71+G73+G78+G62+G72</f>
        <v>57</v>
      </c>
      <c r="H80" s="675">
        <f aca="true" t="shared" si="38" ref="H80:M80">H54+H55+H60+H61+H63+H67+H68+H71+H73+H78+H62+H72</f>
        <v>1710</v>
      </c>
      <c r="I80" s="675">
        <f t="shared" si="38"/>
        <v>819</v>
      </c>
      <c r="J80" s="675">
        <f t="shared" si="38"/>
        <v>475</v>
      </c>
      <c r="K80" s="675">
        <f t="shared" si="38"/>
        <v>106</v>
      </c>
      <c r="L80" s="675">
        <f t="shared" si="38"/>
        <v>238</v>
      </c>
      <c r="M80" s="675">
        <f t="shared" si="38"/>
        <v>891</v>
      </c>
      <c r="N80" s="1771">
        <f>SUM(N54:N79)</f>
        <v>0</v>
      </c>
      <c r="O80" s="1772">
        <f aca="true" t="shared" si="39" ref="O80:Y80">SUM(O54:O79)</f>
        <v>3</v>
      </c>
      <c r="P80" s="1771">
        <f t="shared" si="39"/>
        <v>0</v>
      </c>
      <c r="Q80" s="1772">
        <f t="shared" si="39"/>
        <v>4</v>
      </c>
      <c r="R80" s="1772">
        <f t="shared" si="39"/>
        <v>12</v>
      </c>
      <c r="S80" s="1772">
        <f t="shared" si="39"/>
        <v>16</v>
      </c>
      <c r="T80" s="1772">
        <f t="shared" si="39"/>
        <v>12</v>
      </c>
      <c r="U80" s="1772">
        <f t="shared" si="39"/>
        <v>9</v>
      </c>
      <c r="V80" s="1772">
        <f t="shared" si="39"/>
        <v>6</v>
      </c>
      <c r="W80" s="1772">
        <f t="shared" si="39"/>
        <v>7</v>
      </c>
      <c r="X80" s="1772">
        <f t="shared" si="39"/>
        <v>3</v>
      </c>
      <c r="Y80" s="1772">
        <f t="shared" si="39"/>
        <v>3</v>
      </c>
      <c r="Z80" s="197"/>
      <c r="AA80" s="197"/>
      <c r="AB80" s="1746">
        <f>SUMIF(AB54:AB79,FALSE,$G54:$G79)</f>
        <v>0</v>
      </c>
      <c r="AC80" s="1746">
        <f aca="true" t="shared" si="40" ref="AC80:AM80">SUMIF(AC54:AC79,FALSE,$G54:$G79)</f>
        <v>3</v>
      </c>
      <c r="AD80" s="1746">
        <f t="shared" si="40"/>
        <v>0</v>
      </c>
      <c r="AE80" s="1746">
        <f t="shared" si="40"/>
        <v>3.5</v>
      </c>
      <c r="AF80" s="1746">
        <f t="shared" si="40"/>
        <v>8</v>
      </c>
      <c r="AG80" s="1746">
        <f t="shared" si="40"/>
        <v>10.5</v>
      </c>
      <c r="AH80" s="1746">
        <f t="shared" si="40"/>
        <v>10</v>
      </c>
      <c r="AI80" s="1746">
        <f t="shared" si="40"/>
        <v>5.5</v>
      </c>
      <c r="AJ80" s="1746">
        <f t="shared" si="40"/>
        <v>4</v>
      </c>
      <c r="AK80" s="1746">
        <f t="shared" si="40"/>
        <v>6.5</v>
      </c>
      <c r="AL80" s="1746">
        <f t="shared" si="40"/>
        <v>3</v>
      </c>
      <c r="AM80" s="1746">
        <f t="shared" si="40"/>
        <v>3</v>
      </c>
      <c r="AN80" s="1743">
        <f>SUM(AB80:AM80)</f>
        <v>57</v>
      </c>
    </row>
    <row r="81" spans="1:40" ht="16.5" thickBot="1">
      <c r="A81" s="2369" t="s">
        <v>680</v>
      </c>
      <c r="B81" s="2370"/>
      <c r="C81" s="2370"/>
      <c r="D81" s="2370"/>
      <c r="E81" s="2370"/>
      <c r="F81" s="2370"/>
      <c r="G81" s="2370"/>
      <c r="H81" s="2370"/>
      <c r="I81" s="2370"/>
      <c r="J81" s="2370"/>
      <c r="K81" s="2370"/>
      <c r="L81" s="2370"/>
      <c r="M81" s="2370"/>
      <c r="N81" s="2370"/>
      <c r="O81" s="2370"/>
      <c r="P81" s="2370"/>
      <c r="Q81" s="2370"/>
      <c r="R81" s="2370"/>
      <c r="S81" s="2370"/>
      <c r="T81" s="2370"/>
      <c r="U81" s="2370"/>
      <c r="V81" s="2370"/>
      <c r="W81" s="2370"/>
      <c r="X81" s="2370"/>
      <c r="Y81" s="2371"/>
      <c r="AB81" s="719" t="s">
        <v>43</v>
      </c>
      <c r="AC81" s="1745">
        <f>AB80+AC80+AD80</f>
        <v>3</v>
      </c>
      <c r="AE81" s="719" t="s">
        <v>44</v>
      </c>
      <c r="AF81" s="1745">
        <f>AE80+AF80+AG80</f>
        <v>22</v>
      </c>
      <c r="AH81" s="719" t="s">
        <v>45</v>
      </c>
      <c r="AI81" s="1745">
        <f>AH80+AI80+AJ80</f>
        <v>19.5</v>
      </c>
      <c r="AK81" s="719" t="s">
        <v>46</v>
      </c>
      <c r="AL81" s="1745">
        <f>AK80+AL80+AM80</f>
        <v>12.5</v>
      </c>
      <c r="AN81" s="1743">
        <f>AC81+AF81+AI81+AL81</f>
        <v>57</v>
      </c>
    </row>
    <row r="82" spans="1:39" s="54" customFormat="1" ht="15.75">
      <c r="A82" s="901" t="s">
        <v>190</v>
      </c>
      <c r="B82" s="302" t="s">
        <v>194</v>
      </c>
      <c r="C82" s="25"/>
      <c r="D82" s="26" t="s">
        <v>65</v>
      </c>
      <c r="E82" s="26"/>
      <c r="F82" s="902"/>
      <c r="G82" s="903">
        <v>3</v>
      </c>
      <c r="H82" s="904">
        <f>G82*30</f>
        <v>90</v>
      </c>
      <c r="I82" s="1750">
        <f>J82+K82+L82</f>
        <v>0</v>
      </c>
      <c r="J82" s="905"/>
      <c r="K82" s="905"/>
      <c r="L82" s="905"/>
      <c r="M82" s="1748">
        <f>H82-I82</f>
        <v>90</v>
      </c>
      <c r="N82" s="907"/>
      <c r="O82" s="908"/>
      <c r="P82" s="909"/>
      <c r="Q82" s="910"/>
      <c r="R82" s="911"/>
      <c r="S82" s="909"/>
      <c r="T82" s="910"/>
      <c r="U82" s="911"/>
      <c r="V82" s="909"/>
      <c r="W82" s="910"/>
      <c r="X82" s="912"/>
      <c r="Y82" s="210"/>
      <c r="AB82" s="1164" t="b">
        <f>ISBLANK(N82)</f>
        <v>1</v>
      </c>
      <c r="AC82" s="1164" t="b">
        <f aca="true" t="shared" si="41" ref="AC82:AM84">ISBLANK(O82)</f>
        <v>1</v>
      </c>
      <c r="AD82" s="1164" t="b">
        <f t="shared" si="41"/>
        <v>1</v>
      </c>
      <c r="AE82" s="1164" t="b">
        <f t="shared" si="41"/>
        <v>1</v>
      </c>
      <c r="AF82" s="1164" t="b">
        <f t="shared" si="41"/>
        <v>1</v>
      </c>
      <c r="AG82" s="1164" t="b">
        <f t="shared" si="41"/>
        <v>1</v>
      </c>
      <c r="AH82" s="1164" t="b">
        <f t="shared" si="41"/>
        <v>1</v>
      </c>
      <c r="AI82" s="1164" t="b">
        <f t="shared" si="41"/>
        <v>1</v>
      </c>
      <c r="AJ82" s="1164" t="b">
        <f t="shared" si="41"/>
        <v>1</v>
      </c>
      <c r="AK82" s="1164" t="b">
        <f t="shared" si="41"/>
        <v>1</v>
      </c>
      <c r="AL82" s="1164" t="b">
        <f t="shared" si="41"/>
        <v>1</v>
      </c>
      <c r="AM82" s="1164" t="b">
        <f t="shared" si="41"/>
        <v>1</v>
      </c>
    </row>
    <row r="83" spans="1:39" s="54" customFormat="1" ht="31.5">
      <c r="A83" s="866" t="s">
        <v>191</v>
      </c>
      <c r="B83" s="303" t="s">
        <v>196</v>
      </c>
      <c r="C83" s="28"/>
      <c r="D83" s="29" t="s">
        <v>67</v>
      </c>
      <c r="E83" s="29"/>
      <c r="F83" s="913"/>
      <c r="G83" s="914">
        <v>4.5</v>
      </c>
      <c r="H83" s="915">
        <f>G83*30</f>
        <v>135</v>
      </c>
      <c r="I83" s="1751">
        <f>J83+K83+L83</f>
        <v>0</v>
      </c>
      <c r="J83" s="875"/>
      <c r="K83" s="875"/>
      <c r="L83" s="875"/>
      <c r="M83" s="1749">
        <f>H83-I83</f>
        <v>135</v>
      </c>
      <c r="N83" s="916"/>
      <c r="O83" s="917"/>
      <c r="P83" s="865"/>
      <c r="Q83" s="918"/>
      <c r="R83" s="917"/>
      <c r="S83" s="865"/>
      <c r="T83" s="918"/>
      <c r="U83" s="917"/>
      <c r="V83" s="865"/>
      <c r="W83" s="918"/>
      <c r="X83" s="919"/>
      <c r="Y83" s="211"/>
      <c r="AB83" s="1164" t="b">
        <f>ISBLANK(N83)</f>
        <v>1</v>
      </c>
      <c r="AC83" s="1164" t="b">
        <f t="shared" si="41"/>
        <v>1</v>
      </c>
      <c r="AD83" s="1164" t="b">
        <f t="shared" si="41"/>
        <v>1</v>
      </c>
      <c r="AE83" s="1164" t="b">
        <f t="shared" si="41"/>
        <v>1</v>
      </c>
      <c r="AF83" s="1164" t="b">
        <f t="shared" si="41"/>
        <v>1</v>
      </c>
      <c r="AG83" s="1164" t="b">
        <f t="shared" si="41"/>
        <v>1</v>
      </c>
      <c r="AH83" s="1164" t="b">
        <f t="shared" si="41"/>
        <v>1</v>
      </c>
      <c r="AI83" s="1164" t="b">
        <f t="shared" si="41"/>
        <v>1</v>
      </c>
      <c r="AJ83" s="1164" t="b">
        <f t="shared" si="41"/>
        <v>1</v>
      </c>
      <c r="AK83" s="1164" t="b">
        <f t="shared" si="41"/>
        <v>1</v>
      </c>
      <c r="AL83" s="1164" t="b">
        <f t="shared" si="41"/>
        <v>1</v>
      </c>
      <c r="AM83" s="1164" t="b">
        <f t="shared" si="41"/>
        <v>1</v>
      </c>
    </row>
    <row r="84" spans="1:39" s="54" customFormat="1" ht="16.5" thickBot="1">
      <c r="A84" s="1722" t="s">
        <v>192</v>
      </c>
      <c r="B84" s="584" t="s">
        <v>197</v>
      </c>
      <c r="C84" s="33"/>
      <c r="D84" s="32" t="s">
        <v>84</v>
      </c>
      <c r="E84" s="32"/>
      <c r="F84" s="927"/>
      <c r="G84" s="1723">
        <v>5</v>
      </c>
      <c r="H84" s="928">
        <f>G84*30</f>
        <v>150</v>
      </c>
      <c r="I84" s="1752">
        <f>J84+K84+L84</f>
        <v>0</v>
      </c>
      <c r="J84" s="891"/>
      <c r="K84" s="891"/>
      <c r="L84" s="891"/>
      <c r="M84" s="1753">
        <f>H84-I84</f>
        <v>150</v>
      </c>
      <c r="N84" s="1759"/>
      <c r="O84" s="1401"/>
      <c r="P84" s="1399"/>
      <c r="Q84" s="1760"/>
      <c r="R84" s="1401"/>
      <c r="S84" s="1399"/>
      <c r="T84" s="1760"/>
      <c r="U84" s="1401"/>
      <c r="V84" s="1399"/>
      <c r="W84" s="1760"/>
      <c r="X84" s="1400"/>
      <c r="Y84" s="235"/>
      <c r="AB84" s="1164" t="b">
        <f>ISBLANK(N84)</f>
        <v>1</v>
      </c>
      <c r="AC84" s="1164" t="b">
        <f t="shared" si="41"/>
        <v>1</v>
      </c>
      <c r="AD84" s="1164" t="b">
        <f t="shared" si="41"/>
        <v>1</v>
      </c>
      <c r="AE84" s="1164" t="b">
        <f t="shared" si="41"/>
        <v>1</v>
      </c>
      <c r="AF84" s="1164" t="b">
        <f t="shared" si="41"/>
        <v>1</v>
      </c>
      <c r="AG84" s="1164" t="b">
        <f t="shared" si="41"/>
        <v>1</v>
      </c>
      <c r="AH84" s="1164" t="b">
        <f t="shared" si="41"/>
        <v>1</v>
      </c>
      <c r="AI84" s="1164" t="b">
        <f t="shared" si="41"/>
        <v>1</v>
      </c>
      <c r="AJ84" s="1164" t="b">
        <f t="shared" si="41"/>
        <v>1</v>
      </c>
      <c r="AK84" s="1164" t="b">
        <f t="shared" si="41"/>
        <v>1</v>
      </c>
      <c r="AL84" s="1164" t="b">
        <f t="shared" si="41"/>
        <v>1</v>
      </c>
      <c r="AM84" s="1164" t="b">
        <f t="shared" si="41"/>
        <v>1</v>
      </c>
    </row>
    <row r="85" spans="1:39" s="54" customFormat="1" ht="16.5" thickBot="1">
      <c r="A85" s="2372" t="s">
        <v>499</v>
      </c>
      <c r="B85" s="2373"/>
      <c r="C85" s="2373"/>
      <c r="D85" s="2373"/>
      <c r="E85" s="2373"/>
      <c r="F85" s="2374"/>
      <c r="G85" s="1402">
        <f aca="true" t="shared" si="42" ref="G85:M85">G82+G83+G84</f>
        <v>12.5</v>
      </c>
      <c r="H85" s="1398">
        <f t="shared" si="42"/>
        <v>375</v>
      </c>
      <c r="I85" s="1755">
        <f t="shared" si="42"/>
        <v>0</v>
      </c>
      <c r="J85" s="1756">
        <f t="shared" si="42"/>
        <v>0</v>
      </c>
      <c r="K85" s="1755">
        <f t="shared" si="42"/>
        <v>0</v>
      </c>
      <c r="L85" s="1755">
        <f t="shared" si="42"/>
        <v>0</v>
      </c>
      <c r="M85" s="1754">
        <f t="shared" si="42"/>
        <v>375</v>
      </c>
      <c r="N85" s="1773">
        <f>SUM(N82:N84)</f>
        <v>0</v>
      </c>
      <c r="O85" s="1774">
        <f aca="true" t="shared" si="43" ref="O85:Y85">SUM(O82:O84)</f>
        <v>0</v>
      </c>
      <c r="P85" s="1775">
        <f t="shared" si="43"/>
        <v>0</v>
      </c>
      <c r="Q85" s="1773">
        <f t="shared" si="43"/>
        <v>0</v>
      </c>
      <c r="R85" s="1774">
        <f t="shared" si="43"/>
        <v>0</v>
      </c>
      <c r="S85" s="1776">
        <f t="shared" si="43"/>
        <v>0</v>
      </c>
      <c r="T85" s="1775">
        <f t="shared" si="43"/>
        <v>0</v>
      </c>
      <c r="U85" s="1774">
        <f t="shared" si="43"/>
        <v>0</v>
      </c>
      <c r="V85" s="1775">
        <f t="shared" si="43"/>
        <v>0</v>
      </c>
      <c r="W85" s="1773">
        <f t="shared" si="43"/>
        <v>0</v>
      </c>
      <c r="X85" s="1774">
        <f t="shared" si="43"/>
        <v>0</v>
      </c>
      <c r="Y85" s="1776">
        <f t="shared" si="43"/>
        <v>0</v>
      </c>
      <c r="AB85" s="1164"/>
      <c r="AC85" s="1164"/>
      <c r="AD85" s="1164"/>
      <c r="AE85" s="1164"/>
      <c r="AF85" s="1164"/>
      <c r="AG85" s="1164"/>
      <c r="AH85" s="1164"/>
      <c r="AI85" s="1164"/>
      <c r="AJ85" s="1164"/>
      <c r="AK85" s="1164"/>
      <c r="AL85" s="1164"/>
      <c r="AM85" s="1164"/>
    </row>
    <row r="86" spans="1:39" ht="16.5" thickBot="1">
      <c r="A86" s="2375" t="s">
        <v>718</v>
      </c>
      <c r="B86" s="2376"/>
      <c r="C86" s="2376"/>
      <c r="D86" s="2376"/>
      <c r="E86" s="2376"/>
      <c r="F86" s="2376"/>
      <c r="G86" s="2376"/>
      <c r="H86" s="2376"/>
      <c r="I86" s="2377"/>
      <c r="J86" s="2377"/>
      <c r="K86" s="2377"/>
      <c r="L86" s="2377"/>
      <c r="M86" s="2377"/>
      <c r="N86" s="2377"/>
      <c r="O86" s="2377"/>
      <c r="P86" s="2377"/>
      <c r="Q86" s="2377"/>
      <c r="R86" s="2377"/>
      <c r="S86" s="2377"/>
      <c r="T86" s="2377"/>
      <c r="U86" s="2377"/>
      <c r="V86" s="2377"/>
      <c r="W86" s="2377"/>
      <c r="X86" s="2377"/>
      <c r="Y86" s="2378"/>
      <c r="AB86" s="1163"/>
      <c r="AC86" s="1163"/>
      <c r="AD86" s="1163"/>
      <c r="AE86" s="1163"/>
      <c r="AF86" s="1163"/>
      <c r="AG86" s="1163"/>
      <c r="AH86" s="1163"/>
      <c r="AI86" s="1163"/>
      <c r="AJ86" s="1163"/>
      <c r="AK86" s="1163"/>
      <c r="AL86" s="1163"/>
      <c r="AM86" s="1163"/>
    </row>
    <row r="87" spans="1:39" s="54" customFormat="1" ht="16.5" thickBot="1">
      <c r="A87" s="926" t="s">
        <v>200</v>
      </c>
      <c r="B87" s="584" t="s">
        <v>315</v>
      </c>
      <c r="C87" s="931" t="s">
        <v>663</v>
      </c>
      <c r="D87" s="932"/>
      <c r="E87" s="932"/>
      <c r="F87" s="933"/>
      <c r="G87" s="934">
        <v>7.5</v>
      </c>
      <c r="H87" s="935">
        <f>G87*30</f>
        <v>225</v>
      </c>
      <c r="I87" s="1757">
        <f>J87+K87+L87</f>
        <v>0</v>
      </c>
      <c r="J87" s="936"/>
      <c r="K87" s="936"/>
      <c r="L87" s="936"/>
      <c r="M87" s="937">
        <f>H87-I87</f>
        <v>225</v>
      </c>
      <c r="N87" s="1762"/>
      <c r="O87" s="1763"/>
      <c r="P87" s="1764"/>
      <c r="Q87" s="1765"/>
      <c r="R87" s="1763"/>
      <c r="S87" s="1764"/>
      <c r="T87" s="1765"/>
      <c r="U87" s="1763"/>
      <c r="V87" s="1764"/>
      <c r="W87" s="1765"/>
      <c r="X87" s="1764"/>
      <c r="Y87" s="235"/>
      <c r="AB87" s="1164" t="b">
        <f>ISBLANK(N87)</f>
        <v>1</v>
      </c>
      <c r="AC87" s="1164" t="b">
        <f aca="true" t="shared" si="44" ref="AC87:AM87">ISBLANK(O87)</f>
        <v>1</v>
      </c>
      <c r="AD87" s="1164" t="b">
        <f t="shared" si="44"/>
        <v>1</v>
      </c>
      <c r="AE87" s="1164" t="b">
        <f t="shared" si="44"/>
        <v>1</v>
      </c>
      <c r="AF87" s="1164" t="b">
        <f t="shared" si="44"/>
        <v>1</v>
      </c>
      <c r="AG87" s="1164" t="b">
        <f t="shared" si="44"/>
        <v>1</v>
      </c>
      <c r="AH87" s="1164" t="b">
        <f t="shared" si="44"/>
        <v>1</v>
      </c>
      <c r="AI87" s="1164" t="b">
        <f t="shared" si="44"/>
        <v>1</v>
      </c>
      <c r="AJ87" s="1164" t="b">
        <f t="shared" si="44"/>
        <v>1</v>
      </c>
      <c r="AK87" s="1164" t="b">
        <f t="shared" si="44"/>
        <v>1</v>
      </c>
      <c r="AL87" s="1164" t="b">
        <f t="shared" si="44"/>
        <v>1</v>
      </c>
      <c r="AM87" s="1164" t="b">
        <f t="shared" si="44"/>
        <v>1</v>
      </c>
    </row>
    <row r="88" spans="1:39" s="54" customFormat="1" ht="16.5" customHeight="1" thickBot="1">
      <c r="A88" s="2379" t="s">
        <v>56</v>
      </c>
      <c r="B88" s="2380"/>
      <c r="C88" s="2380"/>
      <c r="D88" s="2380"/>
      <c r="E88" s="2380"/>
      <c r="F88" s="2381"/>
      <c r="G88" s="938">
        <f aca="true" t="shared" si="45" ref="G88:Y88">G87</f>
        <v>7.5</v>
      </c>
      <c r="H88" s="939">
        <f t="shared" si="45"/>
        <v>225</v>
      </c>
      <c r="I88" s="1758">
        <f t="shared" si="45"/>
        <v>0</v>
      </c>
      <c r="J88" s="1758">
        <f t="shared" si="45"/>
        <v>0</v>
      </c>
      <c r="K88" s="1758">
        <f t="shared" si="45"/>
        <v>0</v>
      </c>
      <c r="L88" s="1758">
        <f t="shared" si="45"/>
        <v>0</v>
      </c>
      <c r="M88" s="940">
        <f t="shared" si="45"/>
        <v>225</v>
      </c>
      <c r="N88" s="1766">
        <f t="shared" si="45"/>
        <v>0</v>
      </c>
      <c r="O88" s="1766">
        <f t="shared" si="45"/>
        <v>0</v>
      </c>
      <c r="P88" s="1766">
        <f t="shared" si="45"/>
        <v>0</v>
      </c>
      <c r="Q88" s="1766">
        <f t="shared" si="45"/>
        <v>0</v>
      </c>
      <c r="R88" s="1766">
        <f t="shared" si="45"/>
        <v>0</v>
      </c>
      <c r="S88" s="1766">
        <f t="shared" si="45"/>
        <v>0</v>
      </c>
      <c r="T88" s="1766">
        <f t="shared" si="45"/>
        <v>0</v>
      </c>
      <c r="U88" s="1766">
        <f t="shared" si="45"/>
        <v>0</v>
      </c>
      <c r="V88" s="1766">
        <f t="shared" si="45"/>
        <v>0</v>
      </c>
      <c r="W88" s="1766">
        <f t="shared" si="45"/>
        <v>0</v>
      </c>
      <c r="X88" s="1766">
        <f t="shared" si="45"/>
        <v>0</v>
      </c>
      <c r="Y88" s="1761">
        <f t="shared" si="45"/>
        <v>0</v>
      </c>
      <c r="AB88" s="1164"/>
      <c r="AC88" s="1164"/>
      <c r="AD88" s="1164"/>
      <c r="AE88" s="1164"/>
      <c r="AF88" s="1164"/>
      <c r="AG88" s="1164"/>
      <c r="AH88" s="1164"/>
      <c r="AI88" s="1164"/>
      <c r="AJ88" s="1164"/>
      <c r="AK88" s="1164"/>
      <c r="AL88" s="1164"/>
      <c r="AM88" s="1164"/>
    </row>
    <row r="89" spans="1:40" ht="17.25" customHeight="1" thickBot="1">
      <c r="A89" s="2382" t="s">
        <v>57</v>
      </c>
      <c r="B89" s="2383"/>
      <c r="C89" s="2383"/>
      <c r="D89" s="2383"/>
      <c r="E89" s="2383"/>
      <c r="F89" s="2384"/>
      <c r="G89" s="941">
        <f aca="true" t="shared" si="46" ref="G89:Y89">G51+G85+G88+G80</f>
        <v>158.5</v>
      </c>
      <c r="H89" s="1724">
        <f t="shared" si="46"/>
        <v>4755</v>
      </c>
      <c r="I89" s="1724">
        <f t="shared" si="46"/>
        <v>1960</v>
      </c>
      <c r="J89" s="1724">
        <f t="shared" si="46"/>
        <v>974</v>
      </c>
      <c r="K89" s="1724">
        <f t="shared" si="46"/>
        <v>235</v>
      </c>
      <c r="L89" s="1724">
        <f t="shared" si="46"/>
        <v>751</v>
      </c>
      <c r="M89" s="1724">
        <f t="shared" si="46"/>
        <v>2795</v>
      </c>
      <c r="N89" s="1770">
        <f t="shared" si="46"/>
        <v>25</v>
      </c>
      <c r="O89" s="1770">
        <f t="shared" si="46"/>
        <v>23</v>
      </c>
      <c r="P89" s="1770">
        <f t="shared" si="46"/>
        <v>26</v>
      </c>
      <c r="Q89" s="1770">
        <f t="shared" si="46"/>
        <v>23</v>
      </c>
      <c r="R89" s="1770">
        <f t="shared" si="46"/>
        <v>12</v>
      </c>
      <c r="S89" s="1770">
        <f t="shared" si="46"/>
        <v>19</v>
      </c>
      <c r="T89" s="1770">
        <f t="shared" si="46"/>
        <v>12</v>
      </c>
      <c r="U89" s="1770">
        <f t="shared" si="46"/>
        <v>9</v>
      </c>
      <c r="V89" s="1770">
        <f t="shared" si="46"/>
        <v>6</v>
      </c>
      <c r="W89" s="1770">
        <f t="shared" si="46"/>
        <v>7</v>
      </c>
      <c r="X89" s="1770">
        <f t="shared" si="46"/>
        <v>5</v>
      </c>
      <c r="Y89" s="1770">
        <f t="shared" si="46"/>
        <v>5</v>
      </c>
      <c r="AB89" s="1747">
        <f>SUMIF(AB82:AB84,FALSE,$G82:$G84)</f>
        <v>0</v>
      </c>
      <c r="AC89" s="1747">
        <f aca="true" t="shared" si="47" ref="AC89:AL89">SUMIF(AC82:AC84,FALSE,$G82:$G84)</f>
        <v>0</v>
      </c>
      <c r="AD89" s="1121">
        <f t="shared" si="47"/>
        <v>0</v>
      </c>
      <c r="AE89" s="1747">
        <f t="shared" si="47"/>
        <v>0</v>
      </c>
      <c r="AF89" s="1747">
        <f t="shared" si="47"/>
        <v>0</v>
      </c>
      <c r="AG89" s="1785">
        <f>SUMIF(AG82:AG84,FALSE,$G82:$G84)+G82</f>
        <v>3</v>
      </c>
      <c r="AH89" s="1747">
        <f t="shared" si="47"/>
        <v>0</v>
      </c>
      <c r="AI89" s="1747">
        <f t="shared" si="47"/>
        <v>0</v>
      </c>
      <c r="AJ89" s="1785">
        <f>SUMIF(AJ82:AJ84,FALSE,$G82:$G84)+G83</f>
        <v>4.5</v>
      </c>
      <c r="AK89" s="1747">
        <f t="shared" si="47"/>
        <v>0</v>
      </c>
      <c r="AL89" s="1747">
        <f t="shared" si="47"/>
        <v>0</v>
      </c>
      <c r="AM89" s="1785">
        <f>SUMIF(AM82:AM84,FALSE,$G82:$G84)+G84+G87</f>
        <v>12.5</v>
      </c>
      <c r="AN89" s="1743">
        <f>SUM(AB89:AM89)</f>
        <v>20</v>
      </c>
    </row>
    <row r="90" spans="1:40" ht="17.25" customHeight="1" thickBot="1">
      <c r="A90" s="1446"/>
      <c r="B90" s="1443"/>
      <c r="C90" s="1443"/>
      <c r="D90" s="1443"/>
      <c r="E90" s="1443"/>
      <c r="F90" s="1443"/>
      <c r="G90" s="1444"/>
      <c r="H90" s="942"/>
      <c r="I90" s="942"/>
      <c r="J90" s="1445"/>
      <c r="K90" s="942"/>
      <c r="L90" s="1445"/>
      <c r="M90" s="942"/>
      <c r="N90" s="942"/>
      <c r="O90" s="942"/>
      <c r="P90" s="942"/>
      <c r="Q90" s="942"/>
      <c r="R90" s="942"/>
      <c r="S90" s="942"/>
      <c r="T90" s="942"/>
      <c r="U90" s="942"/>
      <c r="V90" s="942"/>
      <c r="W90" s="942"/>
      <c r="X90" s="942"/>
      <c r="Y90" s="1447"/>
      <c r="AB90" s="719" t="s">
        <v>43</v>
      </c>
      <c r="AC90" s="1745">
        <f>AB89+AC89+AD89</f>
        <v>0</v>
      </c>
      <c r="AD90" s="719"/>
      <c r="AE90" s="719" t="s">
        <v>44</v>
      </c>
      <c r="AF90" s="1745">
        <f>AE89+AF89+AG89</f>
        <v>3</v>
      </c>
      <c r="AG90" s="719"/>
      <c r="AH90" s="719" t="s">
        <v>45</v>
      </c>
      <c r="AI90" s="1745">
        <f>AH89+AI89+AJ89</f>
        <v>4.5</v>
      </c>
      <c r="AJ90" s="719"/>
      <c r="AK90" s="719" t="s">
        <v>46</v>
      </c>
      <c r="AL90" s="1745">
        <f>AK89+AL89+AM89</f>
        <v>12.5</v>
      </c>
      <c r="AM90" s="719"/>
      <c r="AN90" s="1743">
        <f>AC90+AF90+AI90+AL90</f>
        <v>20</v>
      </c>
    </row>
    <row r="91" spans="1:40" ht="16.5" thickBot="1">
      <c r="A91" s="2385" t="s">
        <v>49</v>
      </c>
      <c r="B91" s="2386"/>
      <c r="C91" s="2386"/>
      <c r="D91" s="2386"/>
      <c r="E91" s="2386"/>
      <c r="F91" s="2386"/>
      <c r="G91" s="2386"/>
      <c r="H91" s="2386"/>
      <c r="I91" s="2386"/>
      <c r="J91" s="2386"/>
      <c r="K91" s="2386"/>
      <c r="L91" s="2386"/>
      <c r="M91" s="2386"/>
      <c r="N91" s="2386"/>
      <c r="O91" s="2386"/>
      <c r="P91" s="2386"/>
      <c r="Q91" s="2386"/>
      <c r="R91" s="2386"/>
      <c r="S91" s="2386"/>
      <c r="T91" s="2386"/>
      <c r="U91" s="2386"/>
      <c r="V91" s="2386"/>
      <c r="W91" s="2386"/>
      <c r="X91" s="2386"/>
      <c r="Y91" s="2387"/>
      <c r="AB91" s="1163"/>
      <c r="AC91" s="1174"/>
      <c r="AD91" s="1163"/>
      <c r="AE91" s="1163"/>
      <c r="AF91" s="1174"/>
      <c r="AG91" s="1163"/>
      <c r="AH91" s="1163"/>
      <c r="AI91" s="1174"/>
      <c r="AJ91" s="1163"/>
      <c r="AK91" s="1163"/>
      <c r="AL91" s="1174"/>
      <c r="AM91" s="1163"/>
      <c r="AN91" s="795"/>
    </row>
    <row r="92" spans="1:39" ht="16.5" thickBot="1">
      <c r="A92" s="2388" t="s">
        <v>50</v>
      </c>
      <c r="B92" s="2389"/>
      <c r="C92" s="2389"/>
      <c r="D92" s="2389"/>
      <c r="E92" s="2389"/>
      <c r="F92" s="2389"/>
      <c r="G92" s="2389"/>
      <c r="H92" s="2389"/>
      <c r="I92" s="2389"/>
      <c r="J92" s="2389"/>
      <c r="K92" s="2389"/>
      <c r="L92" s="2389"/>
      <c r="M92" s="2389"/>
      <c r="N92" s="2389"/>
      <c r="O92" s="2389"/>
      <c r="P92" s="2389"/>
      <c r="Q92" s="2389"/>
      <c r="R92" s="2389"/>
      <c r="S92" s="2389"/>
      <c r="T92" s="2389"/>
      <c r="U92" s="2389"/>
      <c r="V92" s="2389"/>
      <c r="W92" s="2389"/>
      <c r="X92" s="2389"/>
      <c r="Y92" s="2390"/>
      <c r="AB92" s="1163"/>
      <c r="AC92" s="1163"/>
      <c r="AD92" s="1163"/>
      <c r="AE92" s="1163"/>
      <c r="AF92" s="1163"/>
      <c r="AG92" s="1163"/>
      <c r="AH92" s="1163"/>
      <c r="AI92" s="1163"/>
      <c r="AJ92" s="1163"/>
      <c r="AK92" s="1163"/>
      <c r="AL92" s="1163"/>
      <c r="AM92" s="1163"/>
    </row>
    <row r="93" spans="1:39" ht="16.5" customHeight="1" thickBot="1">
      <c r="A93" s="2391" t="s">
        <v>726</v>
      </c>
      <c r="B93" s="2392"/>
      <c r="C93" s="2392"/>
      <c r="D93" s="2392"/>
      <c r="E93" s="2392"/>
      <c r="F93" s="2392"/>
      <c r="G93" s="2392"/>
      <c r="H93" s="2392"/>
      <c r="I93" s="2392"/>
      <c r="J93" s="2392"/>
      <c r="K93" s="2392"/>
      <c r="L93" s="2392"/>
      <c r="M93" s="2392"/>
      <c r="N93" s="2392"/>
      <c r="O93" s="2392"/>
      <c r="P93" s="2392"/>
      <c r="Q93" s="2392"/>
      <c r="R93" s="2392"/>
      <c r="S93" s="2392"/>
      <c r="T93" s="2392"/>
      <c r="U93" s="2392"/>
      <c r="V93" s="2392"/>
      <c r="W93" s="2392"/>
      <c r="X93" s="2392"/>
      <c r="Y93" s="2393"/>
      <c r="AB93" s="1163"/>
      <c r="AC93" s="1163"/>
      <c r="AD93" s="1163"/>
      <c r="AE93" s="1163"/>
      <c r="AF93" s="1163"/>
      <c r="AG93" s="1163"/>
      <c r="AH93" s="1163"/>
      <c r="AI93" s="1163"/>
      <c r="AJ93" s="1163"/>
      <c r="AK93" s="1163"/>
      <c r="AL93" s="1163"/>
      <c r="AM93" s="1163"/>
    </row>
    <row r="94" spans="1:39" ht="15.75">
      <c r="A94" s="2394"/>
      <c r="B94" s="943"/>
      <c r="C94" s="944"/>
      <c r="D94" s="945"/>
      <c r="E94" s="946"/>
      <c r="F94" s="947"/>
      <c r="G94" s="948"/>
      <c r="H94" s="949"/>
      <c r="I94" s="944"/>
      <c r="J94" s="946"/>
      <c r="K94" s="946"/>
      <c r="L94" s="946"/>
      <c r="M94" s="947"/>
      <c r="N94" s="944"/>
      <c r="O94" s="946"/>
      <c r="P94" s="947"/>
      <c r="Q94" s="950"/>
      <c r="R94" s="946"/>
      <c r="S94" s="947"/>
      <c r="T94" s="1388"/>
      <c r="U94" s="946"/>
      <c r="V94" s="947"/>
      <c r="W94" s="944"/>
      <c r="X94" s="946"/>
      <c r="Y94" s="947"/>
      <c r="AB94" s="788"/>
      <c r="AC94" s="788"/>
      <c r="AD94" s="788"/>
      <c r="AE94" s="788"/>
      <c r="AF94" s="788"/>
      <c r="AG94" s="788"/>
      <c r="AH94" s="788"/>
      <c r="AI94" s="788"/>
      <c r="AJ94" s="788"/>
      <c r="AK94" s="788"/>
      <c r="AL94" s="788"/>
      <c r="AM94" s="788"/>
    </row>
    <row r="95" spans="1:39" ht="15.75" hidden="1">
      <c r="A95" s="2395"/>
      <c r="B95" s="236"/>
      <c r="C95" s="87"/>
      <c r="D95" s="237"/>
      <c r="E95" s="237"/>
      <c r="F95" s="86"/>
      <c r="G95" s="84"/>
      <c r="H95" s="733"/>
      <c r="I95" s="529"/>
      <c r="J95" s="495"/>
      <c r="K95" s="495"/>
      <c r="L95" s="495"/>
      <c r="M95" s="530"/>
      <c r="N95" s="87"/>
      <c r="O95" s="192"/>
      <c r="P95" s="86"/>
      <c r="Q95" s="87"/>
      <c r="R95" s="192"/>
      <c r="S95" s="86"/>
      <c r="T95" s="85"/>
      <c r="U95" s="192"/>
      <c r="V95" s="86"/>
      <c r="W95" s="87"/>
      <c r="X95" s="208"/>
      <c r="Y95" s="232"/>
      <c r="AB95" s="788"/>
      <c r="AC95" s="788"/>
      <c r="AD95" s="788"/>
      <c r="AE95" s="788"/>
      <c r="AF95" s="788"/>
      <c r="AG95" s="788"/>
      <c r="AH95" s="788"/>
      <c r="AI95" s="788"/>
      <c r="AJ95" s="788"/>
      <c r="AK95" s="788"/>
      <c r="AL95" s="788"/>
      <c r="AM95" s="788"/>
    </row>
    <row r="96" spans="1:39" ht="15.75" hidden="1">
      <c r="A96" s="2395"/>
      <c r="B96" s="236"/>
      <c r="C96" s="87"/>
      <c r="D96" s="237"/>
      <c r="E96" s="237"/>
      <c r="F96" s="86"/>
      <c r="G96" s="84"/>
      <c r="H96" s="733"/>
      <c r="I96" s="529"/>
      <c r="J96" s="495"/>
      <c r="K96" s="495"/>
      <c r="L96" s="495"/>
      <c r="M96" s="530"/>
      <c r="N96" s="87"/>
      <c r="O96" s="192"/>
      <c r="P96" s="86"/>
      <c r="Q96" s="87"/>
      <c r="R96" s="192"/>
      <c r="S96" s="86"/>
      <c r="T96" s="85"/>
      <c r="U96" s="192"/>
      <c r="V96" s="86"/>
      <c r="W96" s="87"/>
      <c r="X96" s="208"/>
      <c r="Y96" s="232"/>
      <c r="AB96" s="788"/>
      <c r="AC96" s="788"/>
      <c r="AD96" s="788"/>
      <c r="AE96" s="788"/>
      <c r="AF96" s="788"/>
      <c r="AG96" s="788"/>
      <c r="AH96" s="788"/>
      <c r="AI96" s="788"/>
      <c r="AJ96" s="788"/>
      <c r="AK96" s="788"/>
      <c r="AL96" s="788"/>
      <c r="AM96" s="788"/>
    </row>
    <row r="97" spans="1:39" ht="15.75" hidden="1">
      <c r="A97" s="2396"/>
      <c r="B97" s="236"/>
      <c r="C97" s="87"/>
      <c r="D97" s="237"/>
      <c r="E97" s="237"/>
      <c r="F97" s="86"/>
      <c r="G97" s="84"/>
      <c r="H97" s="733"/>
      <c r="I97" s="529"/>
      <c r="J97" s="495"/>
      <c r="K97" s="495"/>
      <c r="L97" s="495"/>
      <c r="M97" s="530"/>
      <c r="N97" s="87"/>
      <c r="O97" s="192"/>
      <c r="P97" s="86"/>
      <c r="Q97" s="87"/>
      <c r="R97" s="192"/>
      <c r="S97" s="86"/>
      <c r="T97" s="85"/>
      <c r="U97" s="192"/>
      <c r="V97" s="86"/>
      <c r="W97" s="87"/>
      <c r="X97" s="208"/>
      <c r="Y97" s="213"/>
      <c r="AB97" s="788"/>
      <c r="AC97" s="788"/>
      <c r="AD97" s="788"/>
      <c r="AE97" s="788"/>
      <c r="AF97" s="788"/>
      <c r="AG97" s="788"/>
      <c r="AH97" s="788"/>
      <c r="AI97" s="788"/>
      <c r="AJ97" s="788"/>
      <c r="AK97" s="788"/>
      <c r="AL97" s="788"/>
      <c r="AM97" s="788"/>
    </row>
    <row r="98" spans="1:39" ht="15.75">
      <c r="A98" s="2397" t="s">
        <v>258</v>
      </c>
      <c r="B98" s="236" t="s">
        <v>556</v>
      </c>
      <c r="C98" s="87"/>
      <c r="D98" s="237" t="s">
        <v>65</v>
      </c>
      <c r="E98" s="237"/>
      <c r="F98" s="86"/>
      <c r="G98" s="338">
        <v>3</v>
      </c>
      <c r="H98" s="951">
        <f aca="true" t="shared" si="48" ref="H98:H120">G98*30</f>
        <v>90</v>
      </c>
      <c r="I98" s="572">
        <f>J98+K98+L98</f>
        <v>36</v>
      </c>
      <c r="J98" s="680">
        <v>18</v>
      </c>
      <c r="K98" s="680"/>
      <c r="L98" s="680">
        <v>18</v>
      </c>
      <c r="M98" s="573">
        <f>H98-I98</f>
        <v>54</v>
      </c>
      <c r="N98" s="87"/>
      <c r="O98" s="192"/>
      <c r="P98" s="86"/>
      <c r="Q98" s="87"/>
      <c r="R98" s="736">
        <v>2</v>
      </c>
      <c r="S98" s="92">
        <v>2</v>
      </c>
      <c r="T98" s="85"/>
      <c r="U98" s="192"/>
      <c r="V98" s="86"/>
      <c r="W98" s="87"/>
      <c r="X98" s="208"/>
      <c r="Y98" s="213"/>
      <c r="AB98" s="788" t="b">
        <f>ISBLANK(N98)</f>
        <v>1</v>
      </c>
      <c r="AC98" s="788" t="b">
        <f>ISBLANK(O98)</f>
        <v>1</v>
      </c>
      <c r="AD98" s="788" t="b">
        <f>ISBLANK(P98)</f>
        <v>1</v>
      </c>
      <c r="AE98" s="788" t="b">
        <f>ISBLANK(Q98)</f>
        <v>1</v>
      </c>
      <c r="AF98" s="788" t="b">
        <f>ISBLANK(R98)</f>
        <v>0</v>
      </c>
      <c r="AG98" s="788"/>
      <c r="AH98" s="788" t="b">
        <f aca="true" t="shared" si="49" ref="AH98:AM98">ISBLANK(T98)</f>
        <v>1</v>
      </c>
      <c r="AI98" s="788" t="b">
        <f t="shared" si="49"/>
        <v>1</v>
      </c>
      <c r="AJ98" s="788" t="b">
        <f t="shared" si="49"/>
        <v>1</v>
      </c>
      <c r="AK98" s="788" t="b">
        <f t="shared" si="49"/>
        <v>1</v>
      </c>
      <c r="AL98" s="788" t="b">
        <f t="shared" si="49"/>
        <v>1</v>
      </c>
      <c r="AM98" s="788" t="b">
        <f t="shared" si="49"/>
        <v>1</v>
      </c>
    </row>
    <row r="99" spans="1:39" ht="15.75">
      <c r="A99" s="2395"/>
      <c r="B99" s="236" t="s">
        <v>211</v>
      </c>
      <c r="C99" s="87"/>
      <c r="D99" s="237" t="s">
        <v>65</v>
      </c>
      <c r="E99" s="237"/>
      <c r="F99" s="86"/>
      <c r="G99" s="84">
        <v>3</v>
      </c>
      <c r="H99" s="733">
        <f t="shared" si="48"/>
        <v>90</v>
      </c>
      <c r="I99" s="529">
        <f aca="true" t="shared" si="50" ref="I99:I105">J99+K99+L99</f>
        <v>36</v>
      </c>
      <c r="J99" s="495">
        <v>18</v>
      </c>
      <c r="K99" s="495"/>
      <c r="L99" s="495">
        <v>18</v>
      </c>
      <c r="M99" s="530">
        <f aca="true" t="shared" si="51" ref="M99:M105">H99-I99</f>
        <v>54</v>
      </c>
      <c r="N99" s="87"/>
      <c r="O99" s="192"/>
      <c r="P99" s="86"/>
      <c r="Q99" s="87"/>
      <c r="R99" s="736">
        <v>2</v>
      </c>
      <c r="S99" s="92">
        <v>2</v>
      </c>
      <c r="T99" s="85"/>
      <c r="U99" s="192"/>
      <c r="V99" s="86"/>
      <c r="W99" s="87"/>
      <c r="X99" s="208"/>
      <c r="Y99" s="213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  <c r="AL99" s="788"/>
      <c r="AM99" s="788"/>
    </row>
    <row r="100" spans="1:39" ht="15.75">
      <c r="A100" s="2395"/>
      <c r="B100" s="236" t="s">
        <v>210</v>
      </c>
      <c r="C100" s="87"/>
      <c r="D100" s="237" t="s">
        <v>65</v>
      </c>
      <c r="E100" s="237"/>
      <c r="F100" s="86"/>
      <c r="G100" s="84">
        <v>3</v>
      </c>
      <c r="H100" s="733">
        <f t="shared" si="48"/>
        <v>90</v>
      </c>
      <c r="I100" s="529">
        <f t="shared" si="50"/>
        <v>36</v>
      </c>
      <c r="J100" s="495"/>
      <c r="K100" s="495"/>
      <c r="L100" s="495">
        <v>36</v>
      </c>
      <c r="M100" s="530">
        <f t="shared" si="51"/>
        <v>54</v>
      </c>
      <c r="N100" s="87"/>
      <c r="O100" s="192"/>
      <c r="P100" s="86"/>
      <c r="Q100" s="87"/>
      <c r="R100" s="736">
        <v>2</v>
      </c>
      <c r="S100" s="92">
        <v>2</v>
      </c>
      <c r="T100" s="85"/>
      <c r="U100" s="192"/>
      <c r="V100" s="86"/>
      <c r="W100" s="87"/>
      <c r="X100" s="208"/>
      <c r="Y100" s="213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8"/>
      <c r="AL100" s="788"/>
      <c r="AM100" s="788"/>
    </row>
    <row r="101" spans="1:39" ht="15.75">
      <c r="A101" s="2395"/>
      <c r="B101" s="236" t="s">
        <v>212</v>
      </c>
      <c r="C101" s="87"/>
      <c r="D101" s="237" t="s">
        <v>65</v>
      </c>
      <c r="E101" s="237"/>
      <c r="F101" s="86"/>
      <c r="G101" s="84">
        <v>3</v>
      </c>
      <c r="H101" s="733">
        <f t="shared" si="48"/>
        <v>90</v>
      </c>
      <c r="I101" s="529">
        <f t="shared" si="50"/>
        <v>36</v>
      </c>
      <c r="J101" s="495">
        <v>18</v>
      </c>
      <c r="K101" s="495"/>
      <c r="L101" s="495">
        <v>18</v>
      </c>
      <c r="M101" s="530">
        <f t="shared" si="51"/>
        <v>54</v>
      </c>
      <c r="N101" s="87"/>
      <c r="O101" s="192"/>
      <c r="P101" s="86"/>
      <c r="Q101" s="87"/>
      <c r="R101" s="736">
        <v>2</v>
      </c>
      <c r="S101" s="92">
        <v>2</v>
      </c>
      <c r="T101" s="85"/>
      <c r="U101" s="192"/>
      <c r="V101" s="86"/>
      <c r="W101" s="87"/>
      <c r="X101" s="208"/>
      <c r="Y101" s="213"/>
      <c r="AB101" s="788"/>
      <c r="AC101" s="788"/>
      <c r="AD101" s="788"/>
      <c r="AE101" s="788"/>
      <c r="AF101" s="788"/>
      <c r="AG101" s="788"/>
      <c r="AH101" s="788"/>
      <c r="AI101" s="788"/>
      <c r="AJ101" s="788"/>
      <c r="AK101" s="788"/>
      <c r="AL101" s="788"/>
      <c r="AM101" s="788"/>
    </row>
    <row r="102" spans="1:39" ht="15.75">
      <c r="A102" s="2395"/>
      <c r="B102" s="236" t="s">
        <v>213</v>
      </c>
      <c r="C102" s="87"/>
      <c r="D102" s="237" t="s">
        <v>65</v>
      </c>
      <c r="E102" s="237"/>
      <c r="F102" s="86"/>
      <c r="G102" s="84">
        <v>3</v>
      </c>
      <c r="H102" s="733">
        <f t="shared" si="48"/>
        <v>90</v>
      </c>
      <c r="I102" s="529">
        <f t="shared" si="50"/>
        <v>36</v>
      </c>
      <c r="J102" s="495">
        <v>18</v>
      </c>
      <c r="K102" s="495"/>
      <c r="L102" s="495">
        <v>18</v>
      </c>
      <c r="M102" s="530">
        <f t="shared" si="51"/>
        <v>54</v>
      </c>
      <c r="N102" s="87"/>
      <c r="O102" s="192"/>
      <c r="P102" s="86"/>
      <c r="Q102" s="87"/>
      <c r="R102" s="736">
        <v>2</v>
      </c>
      <c r="S102" s="92">
        <v>2</v>
      </c>
      <c r="T102" s="85"/>
      <c r="U102" s="192"/>
      <c r="V102" s="86"/>
      <c r="W102" s="87"/>
      <c r="X102" s="208"/>
      <c r="Y102" s="213"/>
      <c r="AB102" s="788"/>
      <c r="AC102" s="788"/>
      <c r="AD102" s="788"/>
      <c r="AE102" s="788"/>
      <c r="AF102" s="788"/>
      <c r="AG102" s="788"/>
      <c r="AH102" s="788"/>
      <c r="AI102" s="788"/>
      <c r="AJ102" s="788"/>
      <c r="AK102" s="788"/>
      <c r="AL102" s="788"/>
      <c r="AM102" s="788"/>
    </row>
    <row r="103" spans="1:39" ht="15.75">
      <c r="A103" s="2395"/>
      <c r="B103" s="236" t="s">
        <v>214</v>
      </c>
      <c r="C103" s="87"/>
      <c r="D103" s="237" t="s">
        <v>65</v>
      </c>
      <c r="E103" s="237"/>
      <c r="F103" s="86"/>
      <c r="G103" s="84">
        <v>3</v>
      </c>
      <c r="H103" s="733">
        <f t="shared" si="48"/>
        <v>90</v>
      </c>
      <c r="I103" s="529">
        <f t="shared" si="50"/>
        <v>36</v>
      </c>
      <c r="J103" s="495">
        <v>18</v>
      </c>
      <c r="K103" s="495"/>
      <c r="L103" s="495">
        <v>18</v>
      </c>
      <c r="M103" s="530">
        <f t="shared" si="51"/>
        <v>54</v>
      </c>
      <c r="N103" s="87"/>
      <c r="O103" s="192"/>
      <c r="P103" s="86"/>
      <c r="Q103" s="87"/>
      <c r="R103" s="736">
        <v>2</v>
      </c>
      <c r="S103" s="92">
        <v>2</v>
      </c>
      <c r="T103" s="85"/>
      <c r="U103" s="192"/>
      <c r="V103" s="86"/>
      <c r="W103" s="87"/>
      <c r="X103" s="208"/>
      <c r="Y103" s="213"/>
      <c r="AB103" s="788"/>
      <c r="AC103" s="788"/>
      <c r="AD103" s="788"/>
      <c r="AE103" s="788"/>
      <c r="AF103" s="788"/>
      <c r="AG103" s="788"/>
      <c r="AH103" s="788"/>
      <c r="AI103" s="788"/>
      <c r="AJ103" s="788"/>
      <c r="AK103" s="788"/>
      <c r="AL103" s="788"/>
      <c r="AM103" s="788"/>
    </row>
    <row r="104" spans="1:39" ht="15.75">
      <c r="A104" s="2395"/>
      <c r="B104" s="236" t="s">
        <v>208</v>
      </c>
      <c r="C104" s="87"/>
      <c r="D104" s="237" t="s">
        <v>65</v>
      </c>
      <c r="E104" s="237"/>
      <c r="F104" s="86"/>
      <c r="G104" s="84">
        <v>3</v>
      </c>
      <c r="H104" s="733">
        <f t="shared" si="48"/>
        <v>90</v>
      </c>
      <c r="I104" s="529">
        <f t="shared" si="50"/>
        <v>36</v>
      </c>
      <c r="J104" s="495">
        <v>18</v>
      </c>
      <c r="K104" s="495"/>
      <c r="L104" s="495">
        <v>18</v>
      </c>
      <c r="M104" s="530">
        <f t="shared" si="51"/>
        <v>54</v>
      </c>
      <c r="N104" s="87"/>
      <c r="O104" s="192"/>
      <c r="P104" s="86"/>
      <c r="Q104" s="87"/>
      <c r="R104" s="736">
        <v>2</v>
      </c>
      <c r="S104" s="92">
        <v>2</v>
      </c>
      <c r="T104" s="85"/>
      <c r="U104" s="192"/>
      <c r="V104" s="86"/>
      <c r="W104" s="87"/>
      <c r="X104" s="208"/>
      <c r="Y104" s="213"/>
      <c r="AB104" s="788"/>
      <c r="AC104" s="788"/>
      <c r="AD104" s="788"/>
      <c r="AE104" s="788"/>
      <c r="AF104" s="788"/>
      <c r="AG104" s="788"/>
      <c r="AH104" s="788"/>
      <c r="AI104" s="788"/>
      <c r="AJ104" s="788"/>
      <c r="AK104" s="788"/>
      <c r="AL104" s="788"/>
      <c r="AM104" s="788"/>
    </row>
    <row r="105" spans="1:39" ht="15.75">
      <c r="A105" s="2395"/>
      <c r="B105" s="236" t="s">
        <v>209</v>
      </c>
      <c r="C105" s="87"/>
      <c r="D105" s="237" t="s">
        <v>65</v>
      </c>
      <c r="E105" s="237"/>
      <c r="F105" s="86"/>
      <c r="G105" s="84">
        <v>3</v>
      </c>
      <c r="H105" s="733">
        <f t="shared" si="48"/>
        <v>90</v>
      </c>
      <c r="I105" s="529">
        <f t="shared" si="50"/>
        <v>36</v>
      </c>
      <c r="J105" s="495">
        <v>18</v>
      </c>
      <c r="K105" s="495"/>
      <c r="L105" s="495">
        <v>18</v>
      </c>
      <c r="M105" s="530">
        <f t="shared" si="51"/>
        <v>54</v>
      </c>
      <c r="N105" s="87"/>
      <c r="O105" s="192"/>
      <c r="P105" s="86"/>
      <c r="Q105" s="87"/>
      <c r="R105" s="736">
        <v>2</v>
      </c>
      <c r="S105" s="92">
        <v>2</v>
      </c>
      <c r="T105" s="85"/>
      <c r="U105" s="192"/>
      <c r="V105" s="86"/>
      <c r="W105" s="87"/>
      <c r="X105" s="208"/>
      <c r="Y105" s="213"/>
      <c r="AB105" s="788"/>
      <c r="AC105" s="788"/>
      <c r="AD105" s="788"/>
      <c r="AE105" s="788"/>
      <c r="AF105" s="788"/>
      <c r="AG105" s="788"/>
      <c r="AH105" s="788"/>
      <c r="AI105" s="788"/>
      <c r="AJ105" s="788"/>
      <c r="AK105" s="788"/>
      <c r="AL105" s="788"/>
      <c r="AM105" s="788"/>
    </row>
    <row r="106" spans="1:39" ht="15.75">
      <c r="A106" s="2396"/>
      <c r="B106" s="236" t="s">
        <v>564</v>
      </c>
      <c r="C106" s="87"/>
      <c r="D106" s="237"/>
      <c r="E106" s="237"/>
      <c r="F106" s="86"/>
      <c r="G106" s="84">
        <v>3</v>
      </c>
      <c r="H106" s="733">
        <f t="shared" si="48"/>
        <v>90</v>
      </c>
      <c r="I106" s="529"/>
      <c r="J106" s="495"/>
      <c r="K106" s="495"/>
      <c r="L106" s="495"/>
      <c r="M106" s="530"/>
      <c r="N106" s="87"/>
      <c r="O106" s="192"/>
      <c r="P106" s="86"/>
      <c r="Q106" s="87"/>
      <c r="R106" s="192"/>
      <c r="S106" s="86"/>
      <c r="T106" s="85"/>
      <c r="U106" s="192"/>
      <c r="V106" s="86"/>
      <c r="W106" s="87"/>
      <c r="X106" s="208"/>
      <c r="Y106" s="213"/>
      <c r="AB106" s="788"/>
      <c r="AC106" s="788"/>
      <c r="AD106" s="788"/>
      <c r="AE106" s="788"/>
      <c r="AF106" s="788"/>
      <c r="AG106" s="788"/>
      <c r="AH106" s="788"/>
      <c r="AI106" s="788"/>
      <c r="AJ106" s="788"/>
      <c r="AK106" s="788"/>
      <c r="AL106" s="788"/>
      <c r="AM106" s="788"/>
    </row>
    <row r="107" spans="1:39" ht="15.75">
      <c r="A107" s="2397" t="s">
        <v>259</v>
      </c>
      <c r="B107" s="236" t="s">
        <v>565</v>
      </c>
      <c r="C107" s="87"/>
      <c r="D107" s="237">
        <v>5</v>
      </c>
      <c r="E107" s="237"/>
      <c r="F107" s="86"/>
      <c r="G107" s="338">
        <v>3</v>
      </c>
      <c r="H107" s="951">
        <f t="shared" si="48"/>
        <v>90</v>
      </c>
      <c r="I107" s="572">
        <f>J107+K107+L107</f>
        <v>30</v>
      </c>
      <c r="J107" s="680">
        <v>15</v>
      </c>
      <c r="K107" s="680"/>
      <c r="L107" s="680">
        <v>15</v>
      </c>
      <c r="M107" s="573">
        <f>H107-I107</f>
        <v>60</v>
      </c>
      <c r="N107" s="87"/>
      <c r="O107" s="192"/>
      <c r="P107" s="86"/>
      <c r="Q107" s="87"/>
      <c r="R107" s="192"/>
      <c r="S107" s="86"/>
      <c r="T107" s="85">
        <v>2</v>
      </c>
      <c r="U107" s="192"/>
      <c r="V107" s="86"/>
      <c r="W107" s="87"/>
      <c r="X107" s="208"/>
      <c r="Y107" s="213"/>
      <c r="AB107" s="788" t="b">
        <f>ISBLANK(N107)</f>
        <v>1</v>
      </c>
      <c r="AC107" s="788" t="b">
        <f>ISBLANK(O107)</f>
        <v>1</v>
      </c>
      <c r="AD107" s="788" t="b">
        <f>ISBLANK(P107)</f>
        <v>1</v>
      </c>
      <c r="AE107" s="788" t="b">
        <f>ISBLANK(Q107)</f>
        <v>1</v>
      </c>
      <c r="AF107" s="788" t="b">
        <f>ISBLANK(R107)</f>
        <v>1</v>
      </c>
      <c r="AG107" s="788"/>
      <c r="AH107" s="788" t="b">
        <f aca="true" t="shared" si="52" ref="AH107:AM107">ISBLANK(T107)</f>
        <v>0</v>
      </c>
      <c r="AI107" s="788" t="b">
        <f t="shared" si="52"/>
        <v>1</v>
      </c>
      <c r="AJ107" s="788" t="b">
        <f t="shared" si="52"/>
        <v>1</v>
      </c>
      <c r="AK107" s="788" t="b">
        <f t="shared" si="52"/>
        <v>1</v>
      </c>
      <c r="AL107" s="788" t="b">
        <f t="shared" si="52"/>
        <v>1</v>
      </c>
      <c r="AM107" s="788" t="b">
        <f t="shared" si="52"/>
        <v>1</v>
      </c>
    </row>
    <row r="108" spans="1:39" ht="15.75">
      <c r="A108" s="2395"/>
      <c r="B108" s="236" t="s">
        <v>210</v>
      </c>
      <c r="C108" s="87"/>
      <c r="D108" s="237">
        <v>5</v>
      </c>
      <c r="E108" s="237"/>
      <c r="F108" s="86"/>
      <c r="G108" s="84">
        <v>3</v>
      </c>
      <c r="H108" s="733">
        <f t="shared" si="48"/>
        <v>90</v>
      </c>
      <c r="I108" s="529">
        <f>J108+K108+L108</f>
        <v>30</v>
      </c>
      <c r="J108" s="495"/>
      <c r="K108" s="495"/>
      <c r="L108" s="495">
        <v>30</v>
      </c>
      <c r="M108" s="530">
        <f>H108-I108</f>
        <v>60</v>
      </c>
      <c r="N108" s="87"/>
      <c r="O108" s="192"/>
      <c r="P108" s="86"/>
      <c r="Q108" s="87"/>
      <c r="R108" s="192"/>
      <c r="S108" s="86"/>
      <c r="T108" s="85">
        <v>2</v>
      </c>
      <c r="U108" s="192"/>
      <c r="V108" s="86"/>
      <c r="W108" s="87"/>
      <c r="X108" s="208"/>
      <c r="Y108" s="213"/>
      <c r="AB108" s="788"/>
      <c r="AC108" s="788"/>
      <c r="AD108" s="788"/>
      <c r="AE108" s="788"/>
      <c r="AF108" s="788"/>
      <c r="AG108" s="788"/>
      <c r="AH108" s="788"/>
      <c r="AI108" s="788"/>
      <c r="AJ108" s="788"/>
      <c r="AK108" s="788"/>
      <c r="AL108" s="788"/>
      <c r="AM108" s="788"/>
    </row>
    <row r="109" spans="1:39" ht="15.75">
      <c r="A109" s="2395"/>
      <c r="B109" s="236" t="s">
        <v>215</v>
      </c>
      <c r="C109" s="87"/>
      <c r="D109" s="237">
        <v>5</v>
      </c>
      <c r="E109" s="237"/>
      <c r="F109" s="86"/>
      <c r="G109" s="84">
        <v>3</v>
      </c>
      <c r="H109" s="733">
        <f t="shared" si="48"/>
        <v>90</v>
      </c>
      <c r="I109" s="529">
        <f>J109+K109+L109</f>
        <v>30</v>
      </c>
      <c r="J109" s="495">
        <v>20</v>
      </c>
      <c r="K109" s="495"/>
      <c r="L109" s="495">
        <v>10</v>
      </c>
      <c r="M109" s="530">
        <f>H109-I109</f>
        <v>60</v>
      </c>
      <c r="N109" s="87"/>
      <c r="O109" s="192"/>
      <c r="P109" s="86"/>
      <c r="Q109" s="87"/>
      <c r="R109" s="192"/>
      <c r="S109" s="86"/>
      <c r="T109" s="85">
        <v>2</v>
      </c>
      <c r="U109" s="192"/>
      <c r="V109" s="86"/>
      <c r="W109" s="87"/>
      <c r="X109" s="208"/>
      <c r="Y109" s="213"/>
      <c r="AB109" s="788"/>
      <c r="AC109" s="788"/>
      <c r="AD109" s="788"/>
      <c r="AE109" s="788"/>
      <c r="AF109" s="788"/>
      <c r="AG109" s="788"/>
      <c r="AH109" s="788"/>
      <c r="AI109" s="788"/>
      <c r="AJ109" s="788"/>
      <c r="AK109" s="788"/>
      <c r="AL109" s="788"/>
      <c r="AM109" s="788"/>
    </row>
    <row r="110" spans="1:39" ht="15.75">
      <c r="A110" s="2395"/>
      <c r="B110" s="236" t="s">
        <v>216</v>
      </c>
      <c r="C110" s="87"/>
      <c r="D110" s="237">
        <v>5</v>
      </c>
      <c r="E110" s="237"/>
      <c r="F110" s="86"/>
      <c r="G110" s="84">
        <v>3</v>
      </c>
      <c r="H110" s="733">
        <f t="shared" si="48"/>
        <v>90</v>
      </c>
      <c r="I110" s="529">
        <f>J110+K110+L110</f>
        <v>30</v>
      </c>
      <c r="J110" s="495">
        <v>20</v>
      </c>
      <c r="K110" s="495"/>
      <c r="L110" s="495">
        <v>10</v>
      </c>
      <c r="M110" s="530">
        <f>H110-I110</f>
        <v>60</v>
      </c>
      <c r="N110" s="87"/>
      <c r="O110" s="192"/>
      <c r="P110" s="86"/>
      <c r="Q110" s="87"/>
      <c r="R110" s="192"/>
      <c r="S110" s="86"/>
      <c r="T110" s="85">
        <v>2</v>
      </c>
      <c r="U110" s="192"/>
      <c r="V110" s="86"/>
      <c r="W110" s="87"/>
      <c r="X110" s="208"/>
      <c r="Y110" s="213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  <c r="AM110" s="788"/>
    </row>
    <row r="111" spans="1:39" ht="15.75">
      <c r="A111" s="2395"/>
      <c r="B111" s="93" t="s">
        <v>217</v>
      </c>
      <c r="C111" s="85"/>
      <c r="D111" s="237">
        <v>5</v>
      </c>
      <c r="E111" s="237"/>
      <c r="F111" s="86"/>
      <c r="G111" s="84">
        <v>3</v>
      </c>
      <c r="H111" s="733">
        <f t="shared" si="48"/>
        <v>90</v>
      </c>
      <c r="I111" s="529">
        <f>J111+K111+L111</f>
        <v>30</v>
      </c>
      <c r="J111" s="495">
        <v>20</v>
      </c>
      <c r="K111" s="495"/>
      <c r="L111" s="495">
        <v>10</v>
      </c>
      <c r="M111" s="530">
        <f>H111-I111</f>
        <v>60</v>
      </c>
      <c r="N111" s="87"/>
      <c r="O111" s="192"/>
      <c r="P111" s="86"/>
      <c r="Q111" s="87"/>
      <c r="R111" s="192"/>
      <c r="S111" s="86"/>
      <c r="T111" s="85">
        <v>2</v>
      </c>
      <c r="U111" s="192"/>
      <c r="V111" s="86"/>
      <c r="W111" s="87"/>
      <c r="X111" s="208"/>
      <c r="Y111" s="213"/>
      <c r="AB111" s="788"/>
      <c r="AC111" s="788"/>
      <c r="AD111" s="788"/>
      <c r="AE111" s="788"/>
      <c r="AF111" s="788"/>
      <c r="AG111" s="788"/>
      <c r="AH111" s="788"/>
      <c r="AI111" s="788"/>
      <c r="AJ111" s="788"/>
      <c r="AK111" s="788"/>
      <c r="AL111" s="788"/>
      <c r="AM111" s="788"/>
    </row>
    <row r="112" spans="1:39" ht="15.75">
      <c r="A112" s="2395"/>
      <c r="B112" s="236" t="s">
        <v>564</v>
      </c>
      <c r="C112" s="85"/>
      <c r="D112" s="237"/>
      <c r="E112" s="237"/>
      <c r="F112" s="92"/>
      <c r="G112" s="1025">
        <v>3</v>
      </c>
      <c r="H112" s="1419">
        <f t="shared" si="48"/>
        <v>90</v>
      </c>
      <c r="I112" s="529"/>
      <c r="J112" s="495"/>
      <c r="K112" s="495"/>
      <c r="L112" s="495"/>
      <c r="M112" s="155"/>
      <c r="N112" s="85"/>
      <c r="O112" s="192"/>
      <c r="P112" s="92"/>
      <c r="Q112" s="85"/>
      <c r="R112" s="192"/>
      <c r="S112" s="86"/>
      <c r="T112" s="85"/>
      <c r="U112" s="192"/>
      <c r="V112" s="92"/>
      <c r="W112" s="85"/>
      <c r="X112" s="208"/>
      <c r="Y112" s="213"/>
      <c r="AB112" s="788"/>
      <c r="AC112" s="788"/>
      <c r="AD112" s="788"/>
      <c r="AE112" s="788"/>
      <c r="AF112" s="788"/>
      <c r="AG112" s="788"/>
      <c r="AH112" s="788"/>
      <c r="AI112" s="788"/>
      <c r="AJ112" s="788"/>
      <c r="AK112" s="788"/>
      <c r="AL112" s="788"/>
      <c r="AM112" s="788"/>
    </row>
    <row r="113" spans="1:39" ht="15.75">
      <c r="A113" s="2398" t="s">
        <v>260</v>
      </c>
      <c r="B113" s="93" t="s">
        <v>557</v>
      </c>
      <c r="C113" s="102"/>
      <c r="D113" s="736" t="s">
        <v>67</v>
      </c>
      <c r="E113" s="736"/>
      <c r="F113" s="92"/>
      <c r="G113" s="757">
        <v>3</v>
      </c>
      <c r="H113" s="1395">
        <f t="shared" si="48"/>
        <v>90</v>
      </c>
      <c r="I113" s="1384">
        <f>J113+K113+L113</f>
        <v>36</v>
      </c>
      <c r="J113" s="374">
        <v>18</v>
      </c>
      <c r="K113" s="374"/>
      <c r="L113" s="374">
        <v>18</v>
      </c>
      <c r="M113" s="354">
        <f>H113-I113</f>
        <v>54</v>
      </c>
      <c r="N113" s="102"/>
      <c r="O113" s="736"/>
      <c r="P113" s="92"/>
      <c r="Q113" s="102"/>
      <c r="R113" s="736"/>
      <c r="S113" s="92"/>
      <c r="T113" s="102"/>
      <c r="U113" s="736">
        <v>2</v>
      </c>
      <c r="V113" s="92">
        <v>2</v>
      </c>
      <c r="W113" s="102"/>
      <c r="X113" s="736"/>
      <c r="Y113" s="720"/>
      <c r="AB113" s="788" t="b">
        <f>ISBLANK(N113)</f>
        <v>1</v>
      </c>
      <c r="AC113" s="788" t="b">
        <f>ISBLANK(O113)</f>
        <v>1</v>
      </c>
      <c r="AD113" s="788" t="b">
        <f>ISBLANK(P113)</f>
        <v>1</v>
      </c>
      <c r="AE113" s="788" t="b">
        <f>ISBLANK(Q113)</f>
        <v>1</v>
      </c>
      <c r="AF113" s="788" t="b">
        <f>ISBLANK(R113)</f>
        <v>1</v>
      </c>
      <c r="AG113" s="788"/>
      <c r="AH113" s="788" t="b">
        <f aca="true" t="shared" si="53" ref="AH113:AM113">ISBLANK(T113)</f>
        <v>1</v>
      </c>
      <c r="AI113" s="788" t="b">
        <f t="shared" si="53"/>
        <v>0</v>
      </c>
      <c r="AJ113" s="788"/>
      <c r="AK113" s="788" t="b">
        <f t="shared" si="53"/>
        <v>1</v>
      </c>
      <c r="AL113" s="788" t="b">
        <f t="shared" si="53"/>
        <v>1</v>
      </c>
      <c r="AM113" s="788" t="b">
        <f t="shared" si="53"/>
        <v>1</v>
      </c>
    </row>
    <row r="114" spans="1:39" ht="15.75">
      <c r="A114" s="2398"/>
      <c r="B114" s="93" t="s">
        <v>218</v>
      </c>
      <c r="C114" s="102"/>
      <c r="D114" s="736" t="s">
        <v>67</v>
      </c>
      <c r="E114" s="736"/>
      <c r="F114" s="92"/>
      <c r="G114" s="1025">
        <v>3</v>
      </c>
      <c r="H114" s="741">
        <f t="shared" si="48"/>
        <v>90</v>
      </c>
      <c r="I114" s="1386">
        <f aca="true" t="shared" si="54" ref="I114:I119">J114+K114+L114</f>
        <v>36</v>
      </c>
      <c r="J114" s="154">
        <v>18</v>
      </c>
      <c r="K114" s="154"/>
      <c r="L114" s="154">
        <v>18</v>
      </c>
      <c r="M114" s="155">
        <f aca="true" t="shared" si="55" ref="M114:M119">H114-I114</f>
        <v>54</v>
      </c>
      <c r="N114" s="102"/>
      <c r="O114" s="736"/>
      <c r="P114" s="92"/>
      <c r="Q114" s="102"/>
      <c r="R114" s="736"/>
      <c r="S114" s="92"/>
      <c r="T114" s="102"/>
      <c r="U114" s="736">
        <v>2</v>
      </c>
      <c r="V114" s="92">
        <v>2</v>
      </c>
      <c r="W114" s="102"/>
      <c r="X114" s="736"/>
      <c r="Y114" s="720"/>
      <c r="AB114" s="788"/>
      <c r="AC114" s="788"/>
      <c r="AD114" s="788"/>
      <c r="AE114" s="788"/>
      <c r="AF114" s="788"/>
      <c r="AG114" s="788"/>
      <c r="AH114" s="788"/>
      <c r="AI114" s="788"/>
      <c r="AJ114" s="788"/>
      <c r="AK114" s="788"/>
      <c r="AL114" s="788"/>
      <c r="AM114" s="788"/>
    </row>
    <row r="115" spans="1:39" ht="15.75">
      <c r="A115" s="2398"/>
      <c r="B115" s="93" t="s">
        <v>210</v>
      </c>
      <c r="C115" s="102"/>
      <c r="D115" s="736" t="s">
        <v>67</v>
      </c>
      <c r="E115" s="736"/>
      <c r="F115" s="92"/>
      <c r="G115" s="1025">
        <v>3</v>
      </c>
      <c r="H115" s="741">
        <f t="shared" si="48"/>
        <v>90</v>
      </c>
      <c r="I115" s="1386">
        <f t="shared" si="54"/>
        <v>36</v>
      </c>
      <c r="J115" s="154"/>
      <c r="K115" s="154"/>
      <c r="L115" s="154">
        <v>36</v>
      </c>
      <c r="M115" s="155">
        <f t="shared" si="55"/>
        <v>54</v>
      </c>
      <c r="N115" s="102"/>
      <c r="O115" s="736"/>
      <c r="P115" s="92"/>
      <c r="Q115" s="102"/>
      <c r="R115" s="736"/>
      <c r="S115" s="92"/>
      <c r="T115" s="102"/>
      <c r="U115" s="736">
        <v>2</v>
      </c>
      <c r="V115" s="92">
        <v>2</v>
      </c>
      <c r="W115" s="102"/>
      <c r="X115" s="736"/>
      <c r="Y115" s="720"/>
      <c r="AB115" s="788"/>
      <c r="AC115" s="788"/>
      <c r="AD115" s="788"/>
      <c r="AE115" s="788"/>
      <c r="AF115" s="788"/>
      <c r="AG115" s="788"/>
      <c r="AH115" s="788"/>
      <c r="AI115" s="788"/>
      <c r="AJ115" s="788"/>
      <c r="AK115" s="788"/>
      <c r="AL115" s="788"/>
      <c r="AM115" s="788"/>
    </row>
    <row r="116" spans="1:39" ht="15.75">
      <c r="A116" s="2398"/>
      <c r="B116" s="93" t="s">
        <v>219</v>
      </c>
      <c r="C116" s="102"/>
      <c r="D116" s="736" t="s">
        <v>67</v>
      </c>
      <c r="E116" s="736"/>
      <c r="F116" s="92"/>
      <c r="G116" s="1025">
        <v>3</v>
      </c>
      <c r="H116" s="741">
        <f t="shared" si="48"/>
        <v>90</v>
      </c>
      <c r="I116" s="1386">
        <f t="shared" si="54"/>
        <v>36</v>
      </c>
      <c r="J116" s="154">
        <v>18</v>
      </c>
      <c r="K116" s="154"/>
      <c r="L116" s="154">
        <v>18</v>
      </c>
      <c r="M116" s="155">
        <f t="shared" si="55"/>
        <v>54</v>
      </c>
      <c r="N116" s="102"/>
      <c r="O116" s="736"/>
      <c r="P116" s="92"/>
      <c r="Q116" s="102"/>
      <c r="R116" s="736"/>
      <c r="S116" s="92"/>
      <c r="T116" s="102"/>
      <c r="U116" s="736">
        <v>2</v>
      </c>
      <c r="V116" s="92">
        <v>2</v>
      </c>
      <c r="W116" s="102"/>
      <c r="X116" s="736"/>
      <c r="Y116" s="720"/>
      <c r="AB116" s="788"/>
      <c r="AC116" s="788"/>
      <c r="AD116" s="788"/>
      <c r="AE116" s="788"/>
      <c r="AF116" s="788"/>
      <c r="AG116" s="788"/>
      <c r="AH116" s="788"/>
      <c r="AI116" s="788"/>
      <c r="AJ116" s="788"/>
      <c r="AK116" s="788"/>
      <c r="AL116" s="788"/>
      <c r="AM116" s="788"/>
    </row>
    <row r="117" spans="1:39" ht="15.75">
      <c r="A117" s="2398"/>
      <c r="B117" s="93" t="s">
        <v>220</v>
      </c>
      <c r="C117" s="102"/>
      <c r="D117" s="736" t="s">
        <v>67</v>
      </c>
      <c r="E117" s="736"/>
      <c r="F117" s="92"/>
      <c r="G117" s="1025">
        <v>3</v>
      </c>
      <c r="H117" s="741">
        <f t="shared" si="48"/>
        <v>90</v>
      </c>
      <c r="I117" s="1386">
        <f t="shared" si="54"/>
        <v>36</v>
      </c>
      <c r="J117" s="154">
        <v>18</v>
      </c>
      <c r="K117" s="154"/>
      <c r="L117" s="154">
        <v>18</v>
      </c>
      <c r="M117" s="155">
        <f t="shared" si="55"/>
        <v>54</v>
      </c>
      <c r="N117" s="102"/>
      <c r="O117" s="736"/>
      <c r="P117" s="92"/>
      <c r="Q117" s="102"/>
      <c r="R117" s="736"/>
      <c r="S117" s="92"/>
      <c r="T117" s="102"/>
      <c r="U117" s="736">
        <v>2</v>
      </c>
      <c r="V117" s="92">
        <v>2</v>
      </c>
      <c r="W117" s="102"/>
      <c r="X117" s="736"/>
      <c r="Y117" s="720"/>
      <c r="AB117" s="788"/>
      <c r="AC117" s="788"/>
      <c r="AD117" s="788"/>
      <c r="AE117" s="788"/>
      <c r="AF117" s="788"/>
      <c r="AG117" s="788"/>
      <c r="AH117" s="788"/>
      <c r="AI117" s="788"/>
      <c r="AJ117" s="788"/>
      <c r="AK117" s="788"/>
      <c r="AL117" s="788"/>
      <c r="AM117" s="788"/>
    </row>
    <row r="118" spans="1:39" ht="15.75">
      <c r="A118" s="2398"/>
      <c r="B118" s="93" t="s">
        <v>221</v>
      </c>
      <c r="C118" s="102"/>
      <c r="D118" s="736" t="s">
        <v>67</v>
      </c>
      <c r="E118" s="736"/>
      <c r="F118" s="92"/>
      <c r="G118" s="1025">
        <v>3</v>
      </c>
      <c r="H118" s="741">
        <f t="shared" si="48"/>
        <v>90</v>
      </c>
      <c r="I118" s="1386">
        <f t="shared" si="54"/>
        <v>36</v>
      </c>
      <c r="J118" s="154">
        <v>18</v>
      </c>
      <c r="K118" s="154"/>
      <c r="L118" s="154">
        <v>18</v>
      </c>
      <c r="M118" s="155">
        <f t="shared" si="55"/>
        <v>54</v>
      </c>
      <c r="N118" s="102"/>
      <c r="O118" s="736"/>
      <c r="P118" s="92"/>
      <c r="Q118" s="102"/>
      <c r="R118" s="736"/>
      <c r="S118" s="92"/>
      <c r="T118" s="102"/>
      <c r="U118" s="736">
        <v>2</v>
      </c>
      <c r="V118" s="92">
        <v>2</v>
      </c>
      <c r="W118" s="102"/>
      <c r="X118" s="736"/>
      <c r="Y118" s="720"/>
      <c r="AB118" s="788"/>
      <c r="AC118" s="788"/>
      <c r="AD118" s="788"/>
      <c r="AE118" s="788"/>
      <c r="AF118" s="788"/>
      <c r="AG118" s="788"/>
      <c r="AH118" s="788"/>
      <c r="AI118" s="788"/>
      <c r="AJ118" s="788"/>
      <c r="AK118" s="788"/>
      <c r="AL118" s="788"/>
      <c r="AM118" s="788"/>
    </row>
    <row r="119" spans="1:39" ht="15.75">
      <c r="A119" s="2398"/>
      <c r="B119" s="93" t="s">
        <v>222</v>
      </c>
      <c r="C119" s="102"/>
      <c r="D119" s="736" t="s">
        <v>67</v>
      </c>
      <c r="E119" s="736"/>
      <c r="F119" s="92"/>
      <c r="G119" s="1025">
        <v>3</v>
      </c>
      <c r="H119" s="741">
        <f t="shared" si="48"/>
        <v>90</v>
      </c>
      <c r="I119" s="1386">
        <f t="shared" si="54"/>
        <v>36</v>
      </c>
      <c r="J119" s="154">
        <v>18</v>
      </c>
      <c r="K119" s="154"/>
      <c r="L119" s="154">
        <v>18</v>
      </c>
      <c r="M119" s="155">
        <f t="shared" si="55"/>
        <v>54</v>
      </c>
      <c r="N119" s="102"/>
      <c r="O119" s="736"/>
      <c r="P119" s="92"/>
      <c r="Q119" s="102"/>
      <c r="R119" s="736"/>
      <c r="S119" s="92"/>
      <c r="T119" s="102"/>
      <c r="U119" s="736">
        <v>2</v>
      </c>
      <c r="V119" s="92">
        <v>2</v>
      </c>
      <c r="W119" s="102"/>
      <c r="X119" s="736"/>
      <c r="Y119" s="720"/>
      <c r="AB119" s="788"/>
      <c r="AC119" s="788"/>
      <c r="AD119" s="788"/>
      <c r="AE119" s="788"/>
      <c r="AF119" s="788"/>
      <c r="AG119" s="788"/>
      <c r="AH119" s="788"/>
      <c r="AI119" s="788"/>
      <c r="AJ119" s="788"/>
      <c r="AK119" s="788"/>
      <c r="AL119" s="788"/>
      <c r="AM119" s="788"/>
    </row>
    <row r="120" spans="1:39" ht="16.5" thickBot="1">
      <c r="A120" s="1421"/>
      <c r="B120" s="428" t="s">
        <v>564</v>
      </c>
      <c r="C120" s="464"/>
      <c r="D120" s="734"/>
      <c r="E120" s="734"/>
      <c r="F120" s="466"/>
      <c r="G120" s="878">
        <v>3</v>
      </c>
      <c r="H120" s="1423">
        <f t="shared" si="48"/>
        <v>90</v>
      </c>
      <c r="I120" s="1422"/>
      <c r="J120" s="462"/>
      <c r="K120" s="462"/>
      <c r="L120" s="462"/>
      <c r="M120" s="463"/>
      <c r="N120" s="464"/>
      <c r="O120" s="734"/>
      <c r="P120" s="466"/>
      <c r="Q120" s="464"/>
      <c r="R120" s="734"/>
      <c r="S120" s="466"/>
      <c r="T120" s="464"/>
      <c r="U120" s="734"/>
      <c r="V120" s="466"/>
      <c r="W120" s="464"/>
      <c r="X120" s="734"/>
      <c r="Y120" s="1124"/>
      <c r="AB120" s="788"/>
      <c r="AC120" s="788"/>
      <c r="AD120" s="788"/>
      <c r="AE120" s="788"/>
      <c r="AF120" s="788"/>
      <c r="AG120" s="788"/>
      <c r="AH120" s="788"/>
      <c r="AI120" s="788"/>
      <c r="AJ120" s="788"/>
      <c r="AK120" s="788"/>
      <c r="AL120" s="788"/>
      <c r="AM120" s="788"/>
    </row>
    <row r="121" spans="1:40" ht="16.5" thickBot="1">
      <c r="A121" s="2399" t="s">
        <v>88</v>
      </c>
      <c r="B121" s="2400"/>
      <c r="C121" s="2400"/>
      <c r="D121" s="2400"/>
      <c r="E121" s="2400"/>
      <c r="F121" s="2401"/>
      <c r="G121" s="676">
        <f aca="true" t="shared" si="56" ref="G121:Y121">G98+G107+G113</f>
        <v>9</v>
      </c>
      <c r="H121" s="679">
        <f t="shared" si="56"/>
        <v>270</v>
      </c>
      <c r="I121" s="1445">
        <f t="shared" si="56"/>
        <v>102</v>
      </c>
      <c r="J121" s="679">
        <f t="shared" si="56"/>
        <v>51</v>
      </c>
      <c r="K121" s="1445">
        <f t="shared" si="56"/>
        <v>0</v>
      </c>
      <c r="L121" s="679">
        <f t="shared" si="56"/>
        <v>51</v>
      </c>
      <c r="M121" s="1447">
        <f t="shared" si="56"/>
        <v>168</v>
      </c>
      <c r="N121" s="1786">
        <f t="shared" si="56"/>
        <v>0</v>
      </c>
      <c r="O121" s="1786">
        <f t="shared" si="56"/>
        <v>0</v>
      </c>
      <c r="P121" s="1786">
        <f t="shared" si="56"/>
        <v>0</v>
      </c>
      <c r="Q121" s="1786">
        <f t="shared" si="56"/>
        <v>0</v>
      </c>
      <c r="R121" s="676">
        <f t="shared" si="56"/>
        <v>2</v>
      </c>
      <c r="S121" s="1769">
        <f t="shared" si="56"/>
        <v>2</v>
      </c>
      <c r="T121" s="1768">
        <f t="shared" si="56"/>
        <v>2</v>
      </c>
      <c r="U121" s="676">
        <f t="shared" si="56"/>
        <v>2</v>
      </c>
      <c r="V121" s="1769">
        <f t="shared" si="56"/>
        <v>2</v>
      </c>
      <c r="W121" s="1786">
        <f t="shared" si="56"/>
        <v>0</v>
      </c>
      <c r="X121" s="1786">
        <f t="shared" si="56"/>
        <v>0</v>
      </c>
      <c r="Y121" s="1786">
        <f t="shared" si="56"/>
        <v>0</v>
      </c>
      <c r="Z121" s="198"/>
      <c r="AA121" s="198"/>
      <c r="AB121" s="1746">
        <f>SUMIF(AB94:AB119,FALSE,$G94:$G119)</f>
        <v>0</v>
      </c>
      <c r="AC121" s="1746">
        <f>SUMIF(AC94:AC119,FALSE,$G94:$G119)</f>
        <v>0</v>
      </c>
      <c r="AD121" s="1746">
        <f>SUMIF(AD94:AD119,FALSE,$G94:$G119)</f>
        <v>0</v>
      </c>
      <c r="AE121" s="1746">
        <f>SUMIF(AE94:AE119,FALSE,$G94:$G119)</f>
        <v>0</v>
      </c>
      <c r="AF121" s="1746">
        <f aca="true" t="shared" si="57" ref="AF121:AM121">SUMIF(AF94:AF119,FALSE,$G94:$G119)</f>
        <v>3</v>
      </c>
      <c r="AG121" s="1746">
        <f t="shared" si="57"/>
        <v>0</v>
      </c>
      <c r="AH121" s="1746">
        <f t="shared" si="57"/>
        <v>3</v>
      </c>
      <c r="AI121" s="1746">
        <f t="shared" si="57"/>
        <v>3</v>
      </c>
      <c r="AJ121" s="1746">
        <f t="shared" si="57"/>
        <v>0</v>
      </c>
      <c r="AK121" s="1746">
        <f t="shared" si="57"/>
        <v>0</v>
      </c>
      <c r="AL121" s="1746">
        <f t="shared" si="57"/>
        <v>0</v>
      </c>
      <c r="AM121" s="1746">
        <f t="shared" si="57"/>
        <v>0</v>
      </c>
      <c r="AN121" s="1787">
        <f>SUM(AB121:AM121)</f>
        <v>9</v>
      </c>
    </row>
    <row r="122" spans="1:40" ht="16.5" thickBot="1">
      <c r="A122" s="2207"/>
      <c r="B122" s="2208"/>
      <c r="C122" s="2208"/>
      <c r="D122" s="2208"/>
      <c r="E122" s="2208"/>
      <c r="F122" s="2208"/>
      <c r="G122" s="2208"/>
      <c r="H122" s="2208"/>
      <c r="I122" s="2208"/>
      <c r="J122" s="2208"/>
      <c r="K122" s="2208"/>
      <c r="L122" s="2208"/>
      <c r="M122" s="2208"/>
      <c r="N122" s="2208"/>
      <c r="O122" s="2208"/>
      <c r="P122" s="2208"/>
      <c r="Q122" s="2208"/>
      <c r="R122" s="2208"/>
      <c r="S122" s="2208"/>
      <c r="T122" s="2208"/>
      <c r="U122" s="2208"/>
      <c r="V122" s="2208"/>
      <c r="W122" s="2208"/>
      <c r="X122" s="2208"/>
      <c r="Y122" s="2209"/>
      <c r="Z122" s="198"/>
      <c r="AA122" s="198"/>
      <c r="AB122" s="719" t="s">
        <v>43</v>
      </c>
      <c r="AC122" s="1745">
        <f>AB121+AC121+AD121</f>
        <v>0</v>
      </c>
      <c r="AD122" s="719"/>
      <c r="AE122" s="719" t="s">
        <v>44</v>
      </c>
      <c r="AF122" s="1745">
        <f>AE121+AF121+AG121</f>
        <v>3</v>
      </c>
      <c r="AG122" s="719"/>
      <c r="AH122" s="719" t="s">
        <v>45</v>
      </c>
      <c r="AI122" s="1745">
        <f>AH121+AI121+AJ121</f>
        <v>6</v>
      </c>
      <c r="AJ122" s="719"/>
      <c r="AK122" s="719" t="s">
        <v>46</v>
      </c>
      <c r="AL122" s="1745">
        <f>AK121+AL121+AM121</f>
        <v>0</v>
      </c>
      <c r="AM122" s="719"/>
      <c r="AN122" s="1743">
        <f>AC122+AF122+AI122+AL122</f>
        <v>9</v>
      </c>
    </row>
    <row r="123" spans="1:40" ht="16.5" thickBot="1">
      <c r="A123" s="2328" t="s">
        <v>61</v>
      </c>
      <c r="B123" s="2329"/>
      <c r="C123" s="2329"/>
      <c r="D123" s="2329"/>
      <c r="E123" s="2329"/>
      <c r="F123" s="2329"/>
      <c r="G123" s="2329"/>
      <c r="H123" s="2329"/>
      <c r="I123" s="2329"/>
      <c r="J123" s="2329"/>
      <c r="K123" s="2329"/>
      <c r="L123" s="2329"/>
      <c r="M123" s="2329"/>
      <c r="N123" s="2329"/>
      <c r="O123" s="2329"/>
      <c r="P123" s="2329"/>
      <c r="Q123" s="2329"/>
      <c r="R123" s="2329"/>
      <c r="S123" s="2329"/>
      <c r="T123" s="2329"/>
      <c r="U123" s="2329"/>
      <c r="V123" s="2329"/>
      <c r="W123" s="2329"/>
      <c r="X123" s="2329"/>
      <c r="Y123" s="2330"/>
      <c r="AB123" s="54"/>
      <c r="AC123" s="1743"/>
      <c r="AD123" s="54"/>
      <c r="AE123" s="54"/>
      <c r="AF123" s="1743"/>
      <c r="AG123" s="54"/>
      <c r="AH123" s="54"/>
      <c r="AI123" s="1743"/>
      <c r="AJ123" s="54"/>
      <c r="AK123" s="54"/>
      <c r="AL123" s="1743"/>
      <c r="AM123" s="54"/>
      <c r="AN123" s="1743"/>
    </row>
    <row r="124" spans="1:39" ht="16.5" thickBot="1">
      <c r="A124" s="2391" t="s">
        <v>816</v>
      </c>
      <c r="B124" s="2392"/>
      <c r="C124" s="2392"/>
      <c r="D124" s="2392"/>
      <c r="E124" s="2392"/>
      <c r="F124" s="2392"/>
      <c r="G124" s="2392"/>
      <c r="H124" s="2392"/>
      <c r="I124" s="2392"/>
      <c r="J124" s="2392"/>
      <c r="K124" s="2392"/>
      <c r="L124" s="2392"/>
      <c r="M124" s="2392"/>
      <c r="N124" s="2392"/>
      <c r="O124" s="2392"/>
      <c r="P124" s="2392"/>
      <c r="Q124" s="2392"/>
      <c r="R124" s="2392"/>
      <c r="S124" s="2392"/>
      <c r="T124" s="2392"/>
      <c r="U124" s="2392"/>
      <c r="V124" s="2392"/>
      <c r="W124" s="2392"/>
      <c r="X124" s="2392"/>
      <c r="Y124" s="2393"/>
      <c r="AB124" s="1163"/>
      <c r="AC124" s="1163"/>
      <c r="AD124" s="1163"/>
      <c r="AE124" s="1163"/>
      <c r="AF124" s="1163"/>
      <c r="AG124" s="1163"/>
      <c r="AH124" s="1163"/>
      <c r="AI124" s="1163"/>
      <c r="AJ124" s="1163"/>
      <c r="AK124" s="1163"/>
      <c r="AL124" s="1163"/>
      <c r="AM124" s="1163"/>
    </row>
    <row r="125" spans="1:39" ht="15.75">
      <c r="A125" s="1613" t="s">
        <v>202</v>
      </c>
      <c r="B125" s="879" t="s">
        <v>180</v>
      </c>
      <c r="C125" s="880"/>
      <c r="D125" s="881"/>
      <c r="E125" s="881"/>
      <c r="F125" s="882"/>
      <c r="G125" s="878">
        <f>G126+G127</f>
        <v>5</v>
      </c>
      <c r="H125" s="889">
        <f aca="true" t="shared" si="58" ref="H125:M125">H126+H127</f>
        <v>150</v>
      </c>
      <c r="I125" s="890">
        <f t="shared" si="58"/>
        <v>81</v>
      </c>
      <c r="J125" s="891">
        <f t="shared" si="58"/>
        <v>45</v>
      </c>
      <c r="K125" s="891">
        <f t="shared" si="58"/>
        <v>9</v>
      </c>
      <c r="L125" s="891">
        <f t="shared" si="58"/>
        <v>27</v>
      </c>
      <c r="M125" s="892">
        <f t="shared" si="58"/>
        <v>69</v>
      </c>
      <c r="N125" s="888"/>
      <c r="O125" s="886"/>
      <c r="P125" s="882"/>
      <c r="Q125" s="885"/>
      <c r="R125" s="886"/>
      <c r="S125" s="882"/>
      <c r="T125" s="885"/>
      <c r="U125" s="886"/>
      <c r="V125" s="882"/>
      <c r="W125" s="885"/>
      <c r="X125" s="887"/>
      <c r="Y125" s="235"/>
      <c r="AB125" s="1164" t="b">
        <f aca="true" t="shared" si="59" ref="AB125:AB149">ISBLANK(N125)</f>
        <v>1</v>
      </c>
      <c r="AC125" s="1164" t="b">
        <f aca="true" t="shared" si="60" ref="AC125:AM140">ISBLANK(O125)</f>
        <v>1</v>
      </c>
      <c r="AD125" s="1164" t="b">
        <f t="shared" si="60"/>
        <v>1</v>
      </c>
      <c r="AE125" s="1164" t="b">
        <f t="shared" si="60"/>
        <v>1</v>
      </c>
      <c r="AF125" s="1164" t="b">
        <f t="shared" si="60"/>
        <v>1</v>
      </c>
      <c r="AG125" s="1164" t="b">
        <f t="shared" si="60"/>
        <v>1</v>
      </c>
      <c r="AH125" s="1164" t="b">
        <f t="shared" si="60"/>
        <v>1</v>
      </c>
      <c r="AI125" s="1164" t="b">
        <f t="shared" si="60"/>
        <v>1</v>
      </c>
      <c r="AJ125" s="1164" t="b">
        <f t="shared" si="60"/>
        <v>1</v>
      </c>
      <c r="AK125" s="1164" t="b">
        <f t="shared" si="60"/>
        <v>1</v>
      </c>
      <c r="AL125" s="1164" t="b">
        <f t="shared" si="60"/>
        <v>1</v>
      </c>
      <c r="AM125" s="1164" t="b">
        <f t="shared" si="60"/>
        <v>1</v>
      </c>
    </row>
    <row r="126" spans="1:39" ht="15.75">
      <c r="A126" s="1613" t="s">
        <v>320</v>
      </c>
      <c r="B126" s="1603" t="s">
        <v>180</v>
      </c>
      <c r="C126" s="880"/>
      <c r="D126" s="881"/>
      <c r="E126" s="881"/>
      <c r="F126" s="882"/>
      <c r="G126" s="883">
        <v>2.5</v>
      </c>
      <c r="H126" s="884">
        <f>G126*30</f>
        <v>75</v>
      </c>
      <c r="I126" s="885">
        <f aca="true" t="shared" si="61" ref="I126:I133">J126+K126+L126</f>
        <v>45</v>
      </c>
      <c r="J126" s="881">
        <v>27</v>
      </c>
      <c r="K126" s="881"/>
      <c r="L126" s="881">
        <v>18</v>
      </c>
      <c r="M126" s="882">
        <f aca="true" t="shared" si="62" ref="M126:M133">H126-I126</f>
        <v>30</v>
      </c>
      <c r="N126" s="888"/>
      <c r="O126" s="886"/>
      <c r="P126" s="882"/>
      <c r="Q126" s="885"/>
      <c r="R126" s="886">
        <v>5</v>
      </c>
      <c r="S126" s="882"/>
      <c r="T126" s="885"/>
      <c r="U126" s="886"/>
      <c r="V126" s="882"/>
      <c r="W126" s="885"/>
      <c r="X126" s="887"/>
      <c r="Y126" s="235"/>
      <c r="AB126" s="1164" t="b">
        <f t="shared" si="59"/>
        <v>1</v>
      </c>
      <c r="AC126" s="1164" t="b">
        <f t="shared" si="60"/>
        <v>1</v>
      </c>
      <c r="AD126" s="1164" t="b">
        <f t="shared" si="60"/>
        <v>1</v>
      </c>
      <c r="AE126" s="1164" t="b">
        <f t="shared" si="60"/>
        <v>1</v>
      </c>
      <c r="AF126" s="1164" t="b">
        <f t="shared" si="60"/>
        <v>0</v>
      </c>
      <c r="AG126" s="1164" t="b">
        <f t="shared" si="60"/>
        <v>1</v>
      </c>
      <c r="AH126" s="1164" t="b">
        <f t="shared" si="60"/>
        <v>1</v>
      </c>
      <c r="AI126" s="1164" t="b">
        <f t="shared" si="60"/>
        <v>1</v>
      </c>
      <c r="AJ126" s="1164" t="b">
        <f t="shared" si="60"/>
        <v>1</v>
      </c>
      <c r="AK126" s="1164" t="b">
        <f t="shared" si="60"/>
        <v>1</v>
      </c>
      <c r="AL126" s="1164" t="b">
        <f t="shared" si="60"/>
        <v>1</v>
      </c>
      <c r="AM126" s="1164" t="b">
        <f t="shared" si="60"/>
        <v>1</v>
      </c>
    </row>
    <row r="127" spans="1:39" ht="15.75">
      <c r="A127" s="1613" t="s">
        <v>321</v>
      </c>
      <c r="B127" s="1603" t="s">
        <v>180</v>
      </c>
      <c r="C127" s="880" t="s">
        <v>65</v>
      </c>
      <c r="D127" s="881"/>
      <c r="E127" s="881"/>
      <c r="F127" s="882"/>
      <c r="G127" s="883">
        <v>2.5</v>
      </c>
      <c r="H127" s="884">
        <f>G127*30</f>
        <v>75</v>
      </c>
      <c r="I127" s="885">
        <f t="shared" si="61"/>
        <v>36</v>
      </c>
      <c r="J127" s="881">
        <v>18</v>
      </c>
      <c r="K127" s="881">
        <v>9</v>
      </c>
      <c r="L127" s="881">
        <v>9</v>
      </c>
      <c r="M127" s="882">
        <f t="shared" si="62"/>
        <v>39</v>
      </c>
      <c r="N127" s="888"/>
      <c r="O127" s="886"/>
      <c r="P127" s="882"/>
      <c r="Q127" s="885"/>
      <c r="R127" s="886"/>
      <c r="S127" s="882">
        <v>4</v>
      </c>
      <c r="T127" s="885"/>
      <c r="U127" s="886"/>
      <c r="V127" s="882"/>
      <c r="W127" s="885"/>
      <c r="X127" s="887"/>
      <c r="Y127" s="235"/>
      <c r="AB127" s="1164" t="b">
        <f t="shared" si="59"/>
        <v>1</v>
      </c>
      <c r="AC127" s="1164" t="b">
        <f t="shared" si="60"/>
        <v>1</v>
      </c>
      <c r="AD127" s="1164" t="b">
        <f t="shared" si="60"/>
        <v>1</v>
      </c>
      <c r="AE127" s="1164" t="b">
        <f t="shared" si="60"/>
        <v>1</v>
      </c>
      <c r="AF127" s="1164" t="b">
        <f t="shared" si="60"/>
        <v>1</v>
      </c>
      <c r="AG127" s="1164" t="b">
        <f t="shared" si="60"/>
        <v>0</v>
      </c>
      <c r="AH127" s="1164" t="b">
        <f t="shared" si="60"/>
        <v>1</v>
      </c>
      <c r="AI127" s="1164" t="b">
        <f t="shared" si="60"/>
        <v>1</v>
      </c>
      <c r="AJ127" s="1164" t="b">
        <f t="shared" si="60"/>
        <v>1</v>
      </c>
      <c r="AK127" s="1164" t="b">
        <f t="shared" si="60"/>
        <v>1</v>
      </c>
      <c r="AL127" s="1164" t="b">
        <f t="shared" si="60"/>
        <v>1</v>
      </c>
      <c r="AM127" s="1164" t="b">
        <f t="shared" si="60"/>
        <v>1</v>
      </c>
    </row>
    <row r="128" spans="1:39" s="775" customFormat="1" ht="31.5">
      <c r="A128" s="1613" t="s">
        <v>203</v>
      </c>
      <c r="B128" s="879" t="s">
        <v>690</v>
      </c>
      <c r="C128" s="880" t="s">
        <v>66</v>
      </c>
      <c r="D128" s="881"/>
      <c r="E128" s="881"/>
      <c r="F128" s="882"/>
      <c r="G128" s="1457">
        <v>3.5</v>
      </c>
      <c r="H128" s="1458">
        <f aca="true" t="shared" si="63" ref="H128:H133">G128*30</f>
        <v>105</v>
      </c>
      <c r="I128" s="1459">
        <f t="shared" si="61"/>
        <v>45</v>
      </c>
      <c r="J128" s="1460">
        <v>27</v>
      </c>
      <c r="K128" s="1460">
        <v>18</v>
      </c>
      <c r="L128" s="1460"/>
      <c r="M128" s="1461">
        <f t="shared" si="62"/>
        <v>60</v>
      </c>
      <c r="N128" s="888"/>
      <c r="O128" s="886"/>
      <c r="P128" s="882"/>
      <c r="Q128" s="885"/>
      <c r="R128" s="886"/>
      <c r="S128" s="882"/>
      <c r="T128" s="885"/>
      <c r="U128" s="886">
        <v>5</v>
      </c>
      <c r="V128" s="882"/>
      <c r="W128" s="885"/>
      <c r="X128" s="887"/>
      <c r="Y128" s="235"/>
      <c r="AB128" s="1164" t="b">
        <f t="shared" si="59"/>
        <v>1</v>
      </c>
      <c r="AC128" s="1164" t="b">
        <f t="shared" si="60"/>
        <v>1</v>
      </c>
      <c r="AD128" s="1164" t="b">
        <f t="shared" si="60"/>
        <v>1</v>
      </c>
      <c r="AE128" s="1164" t="b">
        <f t="shared" si="60"/>
        <v>1</v>
      </c>
      <c r="AF128" s="1164" t="b">
        <f t="shared" si="60"/>
        <v>1</v>
      </c>
      <c r="AG128" s="1164" t="b">
        <f t="shared" si="60"/>
        <v>1</v>
      </c>
      <c r="AH128" s="1164" t="b">
        <f t="shared" si="60"/>
        <v>1</v>
      </c>
      <c r="AI128" s="1164" t="b">
        <f t="shared" si="60"/>
        <v>0</v>
      </c>
      <c r="AJ128" s="1164" t="b">
        <f t="shared" si="60"/>
        <v>1</v>
      </c>
      <c r="AK128" s="1164" t="b">
        <f t="shared" si="60"/>
        <v>1</v>
      </c>
      <c r="AL128" s="1164" t="b">
        <f t="shared" si="60"/>
        <v>1</v>
      </c>
      <c r="AM128" s="1164" t="b">
        <f t="shared" si="60"/>
        <v>1</v>
      </c>
    </row>
    <row r="129" spans="1:39" s="775" customFormat="1" ht="16.5" thickBot="1">
      <c r="A129" s="1613" t="s">
        <v>204</v>
      </c>
      <c r="B129" s="1462" t="s">
        <v>709</v>
      </c>
      <c r="C129" s="1440"/>
      <c r="D129" s="881" t="s">
        <v>64</v>
      </c>
      <c r="E129" s="881"/>
      <c r="F129" s="882"/>
      <c r="G129" s="878">
        <v>2.5</v>
      </c>
      <c r="H129" s="889">
        <f t="shared" si="63"/>
        <v>75</v>
      </c>
      <c r="I129" s="890">
        <f t="shared" si="61"/>
        <v>45</v>
      </c>
      <c r="J129" s="891">
        <v>18</v>
      </c>
      <c r="K129" s="891"/>
      <c r="L129" s="891">
        <v>27</v>
      </c>
      <c r="M129" s="892">
        <f t="shared" si="62"/>
        <v>30</v>
      </c>
      <c r="N129" s="888"/>
      <c r="O129" s="886"/>
      <c r="P129" s="882"/>
      <c r="Q129" s="885"/>
      <c r="R129" s="886">
        <v>5</v>
      </c>
      <c r="S129" s="882"/>
      <c r="T129" s="885"/>
      <c r="U129" s="886"/>
      <c r="V129" s="882"/>
      <c r="W129" s="885"/>
      <c r="X129" s="887"/>
      <c r="Y129" s="235"/>
      <c r="AB129" s="1164" t="b">
        <f t="shared" si="59"/>
        <v>1</v>
      </c>
      <c r="AC129" s="1164" t="b">
        <f t="shared" si="60"/>
        <v>1</v>
      </c>
      <c r="AD129" s="1164" t="b">
        <f t="shared" si="60"/>
        <v>1</v>
      </c>
      <c r="AE129" s="1164" t="b">
        <f t="shared" si="60"/>
        <v>1</v>
      </c>
      <c r="AF129" s="1164" t="b">
        <f t="shared" si="60"/>
        <v>0</v>
      </c>
      <c r="AG129" s="1164" t="b">
        <f t="shared" si="60"/>
        <v>1</v>
      </c>
      <c r="AH129" s="1164" t="b">
        <f t="shared" si="60"/>
        <v>1</v>
      </c>
      <c r="AI129" s="1164" t="b">
        <f t="shared" si="60"/>
        <v>1</v>
      </c>
      <c r="AJ129" s="1164" t="b">
        <f t="shared" si="60"/>
        <v>1</v>
      </c>
      <c r="AK129" s="1164" t="b">
        <f t="shared" si="60"/>
        <v>1</v>
      </c>
      <c r="AL129" s="1164" t="b">
        <f t="shared" si="60"/>
        <v>1</v>
      </c>
      <c r="AM129" s="1164" t="b">
        <f t="shared" si="60"/>
        <v>1</v>
      </c>
    </row>
    <row r="130" spans="1:39" s="775" customFormat="1" ht="15.75">
      <c r="A130" s="1676" t="s">
        <v>264</v>
      </c>
      <c r="B130" s="1380" t="s">
        <v>195</v>
      </c>
      <c r="C130" s="950"/>
      <c r="D130" s="945">
        <v>5</v>
      </c>
      <c r="E130" s="945"/>
      <c r="F130" s="947"/>
      <c r="G130" s="948">
        <v>4.5</v>
      </c>
      <c r="H130" s="949">
        <f t="shared" si="63"/>
        <v>135</v>
      </c>
      <c r="I130" s="1388">
        <f t="shared" si="61"/>
        <v>0</v>
      </c>
      <c r="J130" s="946"/>
      <c r="K130" s="946"/>
      <c r="L130" s="946"/>
      <c r="M130" s="1389">
        <f t="shared" si="62"/>
        <v>135</v>
      </c>
      <c r="N130" s="950"/>
      <c r="O130" s="945"/>
      <c r="P130" s="1390"/>
      <c r="Q130" s="1391"/>
      <c r="R130" s="945"/>
      <c r="S130" s="1392"/>
      <c r="T130" s="950">
        <v>6</v>
      </c>
      <c r="U130" s="945"/>
      <c r="V130" s="1390"/>
      <c r="W130" s="1391"/>
      <c r="X130" s="945"/>
      <c r="Y130" s="1390"/>
      <c r="AB130" s="1164" t="b">
        <f t="shared" si="59"/>
        <v>1</v>
      </c>
      <c r="AC130" s="1164" t="b">
        <f t="shared" si="60"/>
        <v>1</v>
      </c>
      <c r="AD130" s="1164" t="b">
        <f t="shared" si="60"/>
        <v>1</v>
      </c>
      <c r="AE130" s="1164" t="b">
        <f t="shared" si="60"/>
        <v>1</v>
      </c>
      <c r="AF130" s="1164" t="b">
        <f t="shared" si="60"/>
        <v>1</v>
      </c>
      <c r="AG130" s="1164" t="b">
        <f t="shared" si="60"/>
        <v>1</v>
      </c>
      <c r="AH130" s="1164" t="b">
        <f t="shared" si="60"/>
        <v>0</v>
      </c>
      <c r="AI130" s="1164" t="b">
        <f t="shared" si="60"/>
        <v>1</v>
      </c>
      <c r="AJ130" s="1164" t="b">
        <f t="shared" si="60"/>
        <v>1</v>
      </c>
      <c r="AK130" s="1164" t="b">
        <f t="shared" si="60"/>
        <v>1</v>
      </c>
      <c r="AL130" s="1164" t="b">
        <f t="shared" si="60"/>
        <v>1</v>
      </c>
      <c r="AM130" s="1164" t="b">
        <f t="shared" si="60"/>
        <v>1</v>
      </c>
    </row>
    <row r="131" spans="1:39" s="775" customFormat="1" ht="15.75">
      <c r="A131" s="1677" t="s">
        <v>205</v>
      </c>
      <c r="B131" s="1381" t="s">
        <v>667</v>
      </c>
      <c r="C131" s="877"/>
      <c r="D131" s="868">
        <v>3</v>
      </c>
      <c r="E131" s="868"/>
      <c r="F131" s="869"/>
      <c r="G131" s="757">
        <v>3</v>
      </c>
      <c r="H131" s="873">
        <f t="shared" si="63"/>
        <v>90</v>
      </c>
      <c r="I131" s="874">
        <f t="shared" si="61"/>
        <v>45</v>
      </c>
      <c r="J131" s="875">
        <v>30</v>
      </c>
      <c r="K131" s="868"/>
      <c r="L131" s="875">
        <v>15</v>
      </c>
      <c r="M131" s="876">
        <f t="shared" si="62"/>
        <v>45</v>
      </c>
      <c r="N131" s="870"/>
      <c r="O131" s="871"/>
      <c r="P131" s="869"/>
      <c r="Q131" s="867">
        <v>3</v>
      </c>
      <c r="R131" s="871"/>
      <c r="S131" s="869"/>
      <c r="T131" s="867"/>
      <c r="U131" s="871"/>
      <c r="V131" s="869"/>
      <c r="W131" s="867"/>
      <c r="X131" s="872"/>
      <c r="Y131" s="211"/>
      <c r="AB131" s="1164" t="b">
        <f t="shared" si="59"/>
        <v>1</v>
      </c>
      <c r="AC131" s="1164" t="b">
        <f t="shared" si="60"/>
        <v>1</v>
      </c>
      <c r="AD131" s="1164" t="b">
        <f t="shared" si="60"/>
        <v>1</v>
      </c>
      <c r="AE131" s="1164" t="b">
        <f t="shared" si="60"/>
        <v>0</v>
      </c>
      <c r="AF131" s="1164" t="b">
        <f t="shared" si="60"/>
        <v>1</v>
      </c>
      <c r="AG131" s="1164" t="b">
        <f t="shared" si="60"/>
        <v>1</v>
      </c>
      <c r="AH131" s="1164" t="b">
        <f t="shared" si="60"/>
        <v>1</v>
      </c>
      <c r="AI131" s="1164" t="b">
        <f t="shared" si="60"/>
        <v>1</v>
      </c>
      <c r="AJ131" s="1164" t="b">
        <f t="shared" si="60"/>
        <v>1</v>
      </c>
      <c r="AK131" s="1164" t="b">
        <f t="shared" si="60"/>
        <v>1</v>
      </c>
      <c r="AL131" s="1164" t="b">
        <f t="shared" si="60"/>
        <v>1</v>
      </c>
      <c r="AM131" s="1164" t="b">
        <f t="shared" si="60"/>
        <v>1</v>
      </c>
    </row>
    <row r="132" spans="1:39" ht="15.75">
      <c r="A132" s="1677" t="s">
        <v>265</v>
      </c>
      <c r="B132" s="1381" t="s">
        <v>669</v>
      </c>
      <c r="C132" s="159"/>
      <c r="D132" s="154">
        <v>7</v>
      </c>
      <c r="E132" s="154"/>
      <c r="F132" s="354"/>
      <c r="G132" s="1382">
        <v>5</v>
      </c>
      <c r="H132" s="1383">
        <f t="shared" si="63"/>
        <v>150</v>
      </c>
      <c r="I132" s="1384">
        <f t="shared" si="61"/>
        <v>60</v>
      </c>
      <c r="J132" s="374">
        <v>30</v>
      </c>
      <c r="K132" s="374">
        <v>15</v>
      </c>
      <c r="L132" s="374">
        <v>15</v>
      </c>
      <c r="M132" s="1385">
        <f t="shared" si="62"/>
        <v>90</v>
      </c>
      <c r="N132" s="159"/>
      <c r="O132" s="154"/>
      <c r="P132" s="155"/>
      <c r="Q132" s="1386"/>
      <c r="R132" s="154"/>
      <c r="S132" s="1387"/>
      <c r="T132" s="159"/>
      <c r="U132" s="154"/>
      <c r="V132" s="155"/>
      <c r="W132" s="1386">
        <v>4</v>
      </c>
      <c r="X132" s="154"/>
      <c r="Y132" s="155"/>
      <c r="AB132" s="1164" t="b">
        <f t="shared" si="59"/>
        <v>1</v>
      </c>
      <c r="AC132" s="1164" t="b">
        <f t="shared" si="60"/>
        <v>1</v>
      </c>
      <c r="AD132" s="1164" t="b">
        <f t="shared" si="60"/>
        <v>1</v>
      </c>
      <c r="AE132" s="1164" t="b">
        <f t="shared" si="60"/>
        <v>1</v>
      </c>
      <c r="AF132" s="1164" t="b">
        <f t="shared" si="60"/>
        <v>1</v>
      </c>
      <c r="AG132" s="1164" t="b">
        <f t="shared" si="60"/>
        <v>1</v>
      </c>
      <c r="AH132" s="1164" t="b">
        <f t="shared" si="60"/>
        <v>1</v>
      </c>
      <c r="AI132" s="1164" t="b">
        <f t="shared" si="60"/>
        <v>1</v>
      </c>
      <c r="AJ132" s="1164" t="b">
        <f t="shared" si="60"/>
        <v>1</v>
      </c>
      <c r="AK132" s="1164" t="b">
        <f t="shared" si="60"/>
        <v>0</v>
      </c>
      <c r="AL132" s="1164" t="b">
        <f t="shared" si="60"/>
        <v>1</v>
      </c>
      <c r="AM132" s="1164" t="b">
        <f t="shared" si="60"/>
        <v>1</v>
      </c>
    </row>
    <row r="133" spans="1:39" ht="31.5">
      <c r="A133" s="1677" t="s">
        <v>206</v>
      </c>
      <c r="B133" s="93" t="s">
        <v>670</v>
      </c>
      <c r="C133" s="159"/>
      <c r="D133" s="154" t="s">
        <v>67</v>
      </c>
      <c r="E133" s="154"/>
      <c r="F133" s="354"/>
      <c r="G133" s="1382">
        <v>5</v>
      </c>
      <c r="H133" s="1383">
        <f t="shared" si="63"/>
        <v>150</v>
      </c>
      <c r="I133" s="1384">
        <f t="shared" si="61"/>
        <v>54</v>
      </c>
      <c r="J133" s="374">
        <v>27</v>
      </c>
      <c r="K133" s="374"/>
      <c r="L133" s="374">
        <v>27</v>
      </c>
      <c r="M133" s="1385">
        <f t="shared" si="62"/>
        <v>96</v>
      </c>
      <c r="N133" s="159"/>
      <c r="O133" s="154"/>
      <c r="P133" s="155"/>
      <c r="Q133" s="1386"/>
      <c r="R133" s="154"/>
      <c r="S133" s="1387"/>
      <c r="T133" s="159"/>
      <c r="U133" s="154"/>
      <c r="V133" s="155">
        <v>6</v>
      </c>
      <c r="W133" s="1386"/>
      <c r="X133" s="154"/>
      <c r="Y133" s="155"/>
      <c r="AB133" s="1164" t="b">
        <f t="shared" si="59"/>
        <v>1</v>
      </c>
      <c r="AC133" s="1164" t="b">
        <f t="shared" si="60"/>
        <v>1</v>
      </c>
      <c r="AD133" s="1164" t="b">
        <f t="shared" si="60"/>
        <v>1</v>
      </c>
      <c r="AE133" s="1164" t="b">
        <f t="shared" si="60"/>
        <v>1</v>
      </c>
      <c r="AF133" s="1164" t="b">
        <f t="shared" si="60"/>
        <v>1</v>
      </c>
      <c r="AG133" s="1164" t="b">
        <f t="shared" si="60"/>
        <v>1</v>
      </c>
      <c r="AH133" s="1164" t="b">
        <f t="shared" si="60"/>
        <v>1</v>
      </c>
      <c r="AI133" s="1164" t="b">
        <f t="shared" si="60"/>
        <v>1</v>
      </c>
      <c r="AJ133" s="1164" t="b">
        <f t="shared" si="60"/>
        <v>0</v>
      </c>
      <c r="AK133" s="1164" t="b">
        <f t="shared" si="60"/>
        <v>1</v>
      </c>
      <c r="AL133" s="1164" t="b">
        <f t="shared" si="60"/>
        <v>1</v>
      </c>
      <c r="AM133" s="1164" t="b">
        <f t="shared" si="60"/>
        <v>1</v>
      </c>
    </row>
    <row r="134" spans="1:39" ht="31.5">
      <c r="A134" s="1678" t="s">
        <v>207</v>
      </c>
      <c r="B134" s="93" t="s">
        <v>671</v>
      </c>
      <c r="C134" s="159"/>
      <c r="D134" s="154"/>
      <c r="E134" s="154"/>
      <c r="F134" s="354"/>
      <c r="G134" s="1382">
        <f>G135+G136</f>
        <v>6</v>
      </c>
      <c r="H134" s="1395">
        <f aca="true" t="shared" si="64" ref="H134:M134">H135+H136</f>
        <v>180</v>
      </c>
      <c r="I134" s="1396">
        <f t="shared" si="64"/>
        <v>108</v>
      </c>
      <c r="J134" s="953">
        <f t="shared" si="64"/>
        <v>60</v>
      </c>
      <c r="K134" s="953">
        <f t="shared" si="64"/>
        <v>15</v>
      </c>
      <c r="L134" s="953">
        <f t="shared" si="64"/>
        <v>33</v>
      </c>
      <c r="M134" s="1397">
        <f t="shared" si="64"/>
        <v>72</v>
      </c>
      <c r="N134" s="159"/>
      <c r="O134" s="154"/>
      <c r="P134" s="155"/>
      <c r="Q134" s="1386"/>
      <c r="R134" s="154"/>
      <c r="S134" s="1387"/>
      <c r="T134" s="159"/>
      <c r="U134" s="154"/>
      <c r="V134" s="155"/>
      <c r="W134" s="1386"/>
      <c r="X134" s="154"/>
      <c r="Y134" s="155"/>
      <c r="AB134" s="1164" t="b">
        <f t="shared" si="59"/>
        <v>1</v>
      </c>
      <c r="AC134" s="1164" t="b">
        <f t="shared" si="60"/>
        <v>1</v>
      </c>
      <c r="AD134" s="1164" t="b">
        <f t="shared" si="60"/>
        <v>1</v>
      </c>
      <c r="AE134" s="1164" t="b">
        <f t="shared" si="60"/>
        <v>1</v>
      </c>
      <c r="AF134" s="1164" t="b">
        <f t="shared" si="60"/>
        <v>1</v>
      </c>
      <c r="AG134" s="1164" t="b">
        <f t="shared" si="60"/>
        <v>1</v>
      </c>
      <c r="AH134" s="1164" t="b">
        <f t="shared" si="60"/>
        <v>1</v>
      </c>
      <c r="AI134" s="1164" t="b">
        <f t="shared" si="60"/>
        <v>1</v>
      </c>
      <c r="AJ134" s="1164" t="b">
        <f t="shared" si="60"/>
        <v>1</v>
      </c>
      <c r="AK134" s="1164" t="b">
        <f t="shared" si="60"/>
        <v>1</v>
      </c>
      <c r="AL134" s="1164" t="b">
        <f t="shared" si="60"/>
        <v>1</v>
      </c>
      <c r="AM134" s="1164" t="b">
        <f t="shared" si="60"/>
        <v>1</v>
      </c>
    </row>
    <row r="135" spans="1:39" ht="31.5">
      <c r="A135" s="1678" t="s">
        <v>813</v>
      </c>
      <c r="B135" s="1679" t="s">
        <v>671</v>
      </c>
      <c r="C135" s="159">
        <v>7</v>
      </c>
      <c r="D135" s="154"/>
      <c r="E135" s="154"/>
      <c r="F135" s="354"/>
      <c r="G135" s="1394">
        <v>5</v>
      </c>
      <c r="H135" s="1393">
        <f>G135*30</f>
        <v>150</v>
      </c>
      <c r="I135" s="1386">
        <f>J135+K135+L135</f>
        <v>90</v>
      </c>
      <c r="J135" s="154">
        <v>60</v>
      </c>
      <c r="K135" s="154">
        <v>15</v>
      </c>
      <c r="L135" s="154">
        <v>15</v>
      </c>
      <c r="M135" s="1387">
        <f>H135-I135</f>
        <v>60</v>
      </c>
      <c r="N135" s="159"/>
      <c r="O135" s="154"/>
      <c r="P135" s="155"/>
      <c r="Q135" s="1386"/>
      <c r="R135" s="154"/>
      <c r="S135" s="1387"/>
      <c r="T135" s="159"/>
      <c r="U135" s="154"/>
      <c r="V135" s="155"/>
      <c r="W135" s="1386">
        <v>6</v>
      </c>
      <c r="X135" s="154"/>
      <c r="Y135" s="155"/>
      <c r="AB135" s="1164" t="b">
        <f t="shared" si="59"/>
        <v>1</v>
      </c>
      <c r="AC135" s="1164" t="b">
        <f t="shared" si="60"/>
        <v>1</v>
      </c>
      <c r="AD135" s="1164" t="b">
        <f t="shared" si="60"/>
        <v>1</v>
      </c>
      <c r="AE135" s="1164" t="b">
        <f t="shared" si="60"/>
        <v>1</v>
      </c>
      <c r="AF135" s="1164" t="b">
        <f t="shared" si="60"/>
        <v>1</v>
      </c>
      <c r="AG135" s="1164" t="b">
        <f t="shared" si="60"/>
        <v>1</v>
      </c>
      <c r="AH135" s="1164" t="b">
        <f t="shared" si="60"/>
        <v>1</v>
      </c>
      <c r="AI135" s="1164" t="b">
        <f t="shared" si="60"/>
        <v>1</v>
      </c>
      <c r="AJ135" s="1164" t="b">
        <f t="shared" si="60"/>
        <v>1</v>
      </c>
      <c r="AK135" s="1164" t="b">
        <f t="shared" si="60"/>
        <v>0</v>
      </c>
      <c r="AL135" s="1164" t="b">
        <f t="shared" si="60"/>
        <v>1</v>
      </c>
      <c r="AM135" s="1164" t="b">
        <f t="shared" si="60"/>
        <v>1</v>
      </c>
    </row>
    <row r="136" spans="1:39" ht="31.5">
      <c r="A136" s="1678" t="s">
        <v>814</v>
      </c>
      <c r="B136" s="1679" t="s">
        <v>672</v>
      </c>
      <c r="C136" s="159"/>
      <c r="D136" s="154"/>
      <c r="E136" s="154"/>
      <c r="F136" s="155" t="s">
        <v>90</v>
      </c>
      <c r="G136" s="1394">
        <v>1</v>
      </c>
      <c r="H136" s="1393">
        <f>G136*30</f>
        <v>30</v>
      </c>
      <c r="I136" s="1386">
        <f>J136+K136+L136</f>
        <v>18</v>
      </c>
      <c r="J136" s="154"/>
      <c r="K136" s="154"/>
      <c r="L136" s="154">
        <v>18</v>
      </c>
      <c r="M136" s="1387">
        <f>H136-I136</f>
        <v>12</v>
      </c>
      <c r="N136" s="159"/>
      <c r="O136" s="154"/>
      <c r="P136" s="155"/>
      <c r="Q136" s="1386"/>
      <c r="R136" s="154"/>
      <c r="S136" s="1387"/>
      <c r="T136" s="159"/>
      <c r="U136" s="154"/>
      <c r="V136" s="155"/>
      <c r="W136" s="1386"/>
      <c r="X136" s="154">
        <v>2</v>
      </c>
      <c r="Y136" s="155"/>
      <c r="AB136" s="1164" t="b">
        <f t="shared" si="59"/>
        <v>1</v>
      </c>
      <c r="AC136" s="1164" t="b">
        <f t="shared" si="60"/>
        <v>1</v>
      </c>
      <c r="AD136" s="1164" t="b">
        <f t="shared" si="60"/>
        <v>1</v>
      </c>
      <c r="AE136" s="1164" t="b">
        <f t="shared" si="60"/>
        <v>1</v>
      </c>
      <c r="AF136" s="1164" t="b">
        <f t="shared" si="60"/>
        <v>1</v>
      </c>
      <c r="AG136" s="1164" t="b">
        <f t="shared" si="60"/>
        <v>1</v>
      </c>
      <c r="AH136" s="1164" t="b">
        <f t="shared" si="60"/>
        <v>1</v>
      </c>
      <c r="AI136" s="1164" t="b">
        <f t="shared" si="60"/>
        <v>1</v>
      </c>
      <c r="AJ136" s="1164" t="b">
        <f t="shared" si="60"/>
        <v>1</v>
      </c>
      <c r="AK136" s="1164" t="b">
        <f t="shared" si="60"/>
        <v>1</v>
      </c>
      <c r="AL136" s="1164" t="b">
        <f t="shared" si="60"/>
        <v>0</v>
      </c>
      <c r="AM136" s="1164" t="b">
        <f t="shared" si="60"/>
        <v>1</v>
      </c>
    </row>
    <row r="137" spans="1:39" ht="31.5">
      <c r="A137" s="1678" t="s">
        <v>266</v>
      </c>
      <c r="B137" s="1381" t="s">
        <v>295</v>
      </c>
      <c r="C137" s="159"/>
      <c r="D137" s="154" t="s">
        <v>66</v>
      </c>
      <c r="E137" s="154"/>
      <c r="F137" s="354"/>
      <c r="G137" s="1382">
        <v>5</v>
      </c>
      <c r="H137" s="1383">
        <f>G137*30</f>
        <v>150</v>
      </c>
      <c r="I137" s="1384">
        <f>J137+K137+L137</f>
        <v>54</v>
      </c>
      <c r="J137" s="374">
        <v>36</v>
      </c>
      <c r="K137" s="374">
        <v>18</v>
      </c>
      <c r="L137" s="374"/>
      <c r="M137" s="1385">
        <f>H137-I137</f>
        <v>96</v>
      </c>
      <c r="N137" s="159"/>
      <c r="O137" s="154"/>
      <c r="P137" s="155"/>
      <c r="Q137" s="1386"/>
      <c r="R137" s="154"/>
      <c r="S137" s="1387"/>
      <c r="T137" s="159"/>
      <c r="U137" s="154">
        <v>6</v>
      </c>
      <c r="V137" s="155"/>
      <c r="W137" s="1386"/>
      <c r="X137" s="154"/>
      <c r="Y137" s="155"/>
      <c r="AB137" s="1164" t="b">
        <f t="shared" si="59"/>
        <v>1</v>
      </c>
      <c r="AC137" s="1164" t="b">
        <f t="shared" si="60"/>
        <v>1</v>
      </c>
      <c r="AD137" s="1164" t="b">
        <f t="shared" si="60"/>
        <v>1</v>
      </c>
      <c r="AE137" s="1164" t="b">
        <f t="shared" si="60"/>
        <v>1</v>
      </c>
      <c r="AF137" s="1164" t="b">
        <f t="shared" si="60"/>
        <v>1</v>
      </c>
      <c r="AG137" s="1164" t="b">
        <f t="shared" si="60"/>
        <v>1</v>
      </c>
      <c r="AH137" s="1164" t="b">
        <f t="shared" si="60"/>
        <v>1</v>
      </c>
      <c r="AI137" s="1164" t="b">
        <f t="shared" si="60"/>
        <v>0</v>
      </c>
      <c r="AJ137" s="1164" t="b">
        <f t="shared" si="60"/>
        <v>1</v>
      </c>
      <c r="AK137" s="1164" t="b">
        <f t="shared" si="60"/>
        <v>1</v>
      </c>
      <c r="AL137" s="1164" t="b">
        <f t="shared" si="60"/>
        <v>1</v>
      </c>
      <c r="AM137" s="1164" t="b">
        <f t="shared" si="60"/>
        <v>1</v>
      </c>
    </row>
    <row r="138" spans="1:39" ht="31.5">
      <c r="A138" s="1678" t="s">
        <v>754</v>
      </c>
      <c r="B138" s="1381" t="s">
        <v>668</v>
      </c>
      <c r="C138" s="159"/>
      <c r="D138" s="154"/>
      <c r="E138" s="154"/>
      <c r="F138" s="354"/>
      <c r="G138" s="1382">
        <f>G139+G140</f>
        <v>4</v>
      </c>
      <c r="H138" s="1383">
        <f>H139+H140</f>
        <v>120</v>
      </c>
      <c r="I138" s="1384">
        <f>I139+I140</f>
        <v>43</v>
      </c>
      <c r="J138" s="374">
        <f>J139+J140</f>
        <v>26</v>
      </c>
      <c r="K138" s="374"/>
      <c r="L138" s="374">
        <f>L139+L140</f>
        <v>17</v>
      </c>
      <c r="M138" s="1385">
        <f>M139+M140</f>
        <v>77</v>
      </c>
      <c r="N138" s="159"/>
      <c r="O138" s="154"/>
      <c r="P138" s="155"/>
      <c r="Q138" s="1386"/>
      <c r="R138" s="154"/>
      <c r="S138" s="1387"/>
      <c r="T138" s="159"/>
      <c r="U138" s="154"/>
      <c r="V138" s="155"/>
      <c r="W138" s="1386"/>
      <c r="X138" s="154"/>
      <c r="Y138" s="155"/>
      <c r="AB138" s="1164" t="b">
        <f t="shared" si="59"/>
        <v>1</v>
      </c>
      <c r="AC138" s="1164" t="b">
        <f t="shared" si="60"/>
        <v>1</v>
      </c>
      <c r="AD138" s="1164" t="b">
        <f t="shared" si="60"/>
        <v>1</v>
      </c>
      <c r="AE138" s="1164" t="b">
        <f t="shared" si="60"/>
        <v>1</v>
      </c>
      <c r="AF138" s="1164" t="b">
        <f t="shared" si="60"/>
        <v>1</v>
      </c>
      <c r="AG138" s="1164" t="b">
        <f t="shared" si="60"/>
        <v>1</v>
      </c>
      <c r="AH138" s="1164" t="b">
        <f t="shared" si="60"/>
        <v>1</v>
      </c>
      <c r="AI138" s="1164" t="b">
        <f t="shared" si="60"/>
        <v>1</v>
      </c>
      <c r="AJ138" s="1164" t="b">
        <f t="shared" si="60"/>
        <v>1</v>
      </c>
      <c r="AK138" s="1164" t="b">
        <f t="shared" si="60"/>
        <v>1</v>
      </c>
      <c r="AL138" s="1164" t="b">
        <f t="shared" si="60"/>
        <v>1</v>
      </c>
      <c r="AM138" s="1164" t="b">
        <f t="shared" si="60"/>
        <v>1</v>
      </c>
    </row>
    <row r="139" spans="1:39" ht="31.5">
      <c r="A139" s="1678" t="s">
        <v>755</v>
      </c>
      <c r="B139" s="1680" t="s">
        <v>668</v>
      </c>
      <c r="C139" s="159"/>
      <c r="D139" s="154"/>
      <c r="E139" s="154"/>
      <c r="F139" s="354"/>
      <c r="G139" s="1394">
        <v>2.5</v>
      </c>
      <c r="H139" s="1393">
        <f>G139*30</f>
        <v>75</v>
      </c>
      <c r="I139" s="1386">
        <f>J139+K139+L139</f>
        <v>27</v>
      </c>
      <c r="J139" s="154">
        <v>18</v>
      </c>
      <c r="K139" s="154"/>
      <c r="L139" s="154">
        <v>9</v>
      </c>
      <c r="M139" s="1387">
        <f>H139-I139</f>
        <v>48</v>
      </c>
      <c r="N139" s="159"/>
      <c r="O139" s="154"/>
      <c r="P139" s="155"/>
      <c r="Q139" s="1386"/>
      <c r="R139" s="154"/>
      <c r="S139" s="1387"/>
      <c r="T139" s="159"/>
      <c r="U139" s="154"/>
      <c r="V139" s="155"/>
      <c r="W139" s="1386"/>
      <c r="X139" s="154">
        <v>3</v>
      </c>
      <c r="Y139" s="155"/>
      <c r="AB139" s="1164" t="b">
        <f t="shared" si="59"/>
        <v>1</v>
      </c>
      <c r="AC139" s="1164" t="b">
        <f t="shared" si="60"/>
        <v>1</v>
      </c>
      <c r="AD139" s="1164" t="b">
        <f t="shared" si="60"/>
        <v>1</v>
      </c>
      <c r="AE139" s="1164" t="b">
        <f t="shared" si="60"/>
        <v>1</v>
      </c>
      <c r="AF139" s="1164" t="b">
        <f t="shared" si="60"/>
        <v>1</v>
      </c>
      <c r="AG139" s="1164" t="b">
        <f t="shared" si="60"/>
        <v>1</v>
      </c>
      <c r="AH139" s="1164" t="b">
        <f t="shared" si="60"/>
        <v>1</v>
      </c>
      <c r="AI139" s="1164" t="b">
        <f t="shared" si="60"/>
        <v>1</v>
      </c>
      <c r="AJ139" s="1164" t="b">
        <f t="shared" si="60"/>
        <v>1</v>
      </c>
      <c r="AK139" s="1164" t="b">
        <f t="shared" si="60"/>
        <v>1</v>
      </c>
      <c r="AL139" s="1164" t="b">
        <f t="shared" si="60"/>
        <v>0</v>
      </c>
      <c r="AM139" s="1164" t="b">
        <f t="shared" si="60"/>
        <v>1</v>
      </c>
    </row>
    <row r="140" spans="1:39" ht="31.5">
      <c r="A140" s="1678" t="s">
        <v>756</v>
      </c>
      <c r="B140" s="1680" t="s">
        <v>668</v>
      </c>
      <c r="C140" s="159"/>
      <c r="D140" s="154" t="s">
        <v>84</v>
      </c>
      <c r="E140" s="154"/>
      <c r="F140" s="354"/>
      <c r="G140" s="1394">
        <v>1.5</v>
      </c>
      <c r="H140" s="1393">
        <f>G140*30</f>
        <v>45</v>
      </c>
      <c r="I140" s="1386">
        <f>J140+K140+L140</f>
        <v>16</v>
      </c>
      <c r="J140" s="154">
        <v>8</v>
      </c>
      <c r="K140" s="154"/>
      <c r="L140" s="154">
        <v>8</v>
      </c>
      <c r="M140" s="1387">
        <f>H140-I140</f>
        <v>29</v>
      </c>
      <c r="N140" s="159"/>
      <c r="O140" s="154"/>
      <c r="P140" s="155"/>
      <c r="Q140" s="1386"/>
      <c r="R140" s="154"/>
      <c r="S140" s="1387"/>
      <c r="T140" s="159"/>
      <c r="U140" s="154"/>
      <c r="V140" s="155"/>
      <c r="W140" s="1386"/>
      <c r="X140" s="154"/>
      <c r="Y140" s="155">
        <v>2</v>
      </c>
      <c r="AB140" s="1164" t="b">
        <f t="shared" si="59"/>
        <v>1</v>
      </c>
      <c r="AC140" s="1164" t="b">
        <f t="shared" si="60"/>
        <v>1</v>
      </c>
      <c r="AD140" s="1164" t="b">
        <f t="shared" si="60"/>
        <v>1</v>
      </c>
      <c r="AE140" s="1164" t="b">
        <f t="shared" si="60"/>
        <v>1</v>
      </c>
      <c r="AF140" s="1164" t="b">
        <f t="shared" si="60"/>
        <v>1</v>
      </c>
      <c r="AG140" s="1164" t="b">
        <f t="shared" si="60"/>
        <v>1</v>
      </c>
      <c r="AH140" s="1164" t="b">
        <f t="shared" si="60"/>
        <v>1</v>
      </c>
      <c r="AI140" s="1164" t="b">
        <f t="shared" si="60"/>
        <v>1</v>
      </c>
      <c r="AJ140" s="1164" t="b">
        <f t="shared" si="60"/>
        <v>1</v>
      </c>
      <c r="AK140" s="1164" t="b">
        <f t="shared" si="60"/>
        <v>1</v>
      </c>
      <c r="AL140" s="1164" t="b">
        <f t="shared" si="60"/>
        <v>1</v>
      </c>
      <c r="AM140" s="1164" t="b">
        <f t="shared" si="60"/>
        <v>0</v>
      </c>
    </row>
    <row r="141" spans="1:39" ht="15.75">
      <c r="A141" s="1678" t="s">
        <v>757</v>
      </c>
      <c r="B141" s="1381" t="s">
        <v>256</v>
      </c>
      <c r="C141" s="159"/>
      <c r="D141" s="154"/>
      <c r="E141" s="154"/>
      <c r="F141" s="354"/>
      <c r="G141" s="1382">
        <f aca="true" t="shared" si="65" ref="G141:M141">G142+G143</f>
        <v>6</v>
      </c>
      <c r="H141" s="1383">
        <f t="shared" si="65"/>
        <v>180</v>
      </c>
      <c r="I141" s="1384">
        <f t="shared" si="65"/>
        <v>63</v>
      </c>
      <c r="J141" s="374">
        <f t="shared" si="65"/>
        <v>45</v>
      </c>
      <c r="K141" s="374">
        <f t="shared" si="65"/>
        <v>18</v>
      </c>
      <c r="L141" s="374">
        <f t="shared" si="65"/>
        <v>0</v>
      </c>
      <c r="M141" s="374">
        <f t="shared" si="65"/>
        <v>117</v>
      </c>
      <c r="N141" s="159"/>
      <c r="O141" s="154"/>
      <c r="P141" s="155"/>
      <c r="Q141" s="1386"/>
      <c r="R141" s="154"/>
      <c r="S141" s="1387"/>
      <c r="T141" s="159"/>
      <c r="U141" s="154"/>
      <c r="V141" s="155"/>
      <c r="W141" s="1386"/>
      <c r="X141" s="154"/>
      <c r="Y141" s="155"/>
      <c r="AB141" s="1164" t="b">
        <f t="shared" si="59"/>
        <v>1</v>
      </c>
      <c r="AC141" s="1164" t="b">
        <f aca="true" t="shared" si="66" ref="AC141:AC149">ISBLANK(O141)</f>
        <v>1</v>
      </c>
      <c r="AD141" s="1164" t="b">
        <f aca="true" t="shared" si="67" ref="AD141:AD149">ISBLANK(P141)</f>
        <v>1</v>
      </c>
      <c r="AE141" s="1164" t="b">
        <f aca="true" t="shared" si="68" ref="AE141:AE149">ISBLANK(Q141)</f>
        <v>1</v>
      </c>
      <c r="AF141" s="1164" t="b">
        <f aca="true" t="shared" si="69" ref="AF141:AF149">ISBLANK(R141)</f>
        <v>1</v>
      </c>
      <c r="AG141" s="1164" t="b">
        <f aca="true" t="shared" si="70" ref="AG141:AG149">ISBLANK(S141)</f>
        <v>1</v>
      </c>
      <c r="AH141" s="1164" t="b">
        <f aca="true" t="shared" si="71" ref="AH141:AH149">ISBLANK(T141)</f>
        <v>1</v>
      </c>
      <c r="AI141" s="1164" t="b">
        <f aca="true" t="shared" si="72" ref="AI141:AI149">ISBLANK(U141)</f>
        <v>1</v>
      </c>
      <c r="AJ141" s="1164" t="b">
        <f aca="true" t="shared" si="73" ref="AJ141:AJ149">ISBLANK(V141)</f>
        <v>1</v>
      </c>
      <c r="AK141" s="1164" t="b">
        <f aca="true" t="shared" si="74" ref="AK141:AK149">ISBLANK(W141)</f>
        <v>1</v>
      </c>
      <c r="AL141" s="1164" t="b">
        <f aca="true" t="shared" si="75" ref="AL141:AL149">ISBLANK(X141)</f>
        <v>1</v>
      </c>
      <c r="AM141" s="1164" t="b">
        <f aca="true" t="shared" si="76" ref="AM141:AM149">ISBLANK(Y141)</f>
        <v>1</v>
      </c>
    </row>
    <row r="142" spans="1:39" ht="15.75">
      <c r="A142" s="1678" t="s">
        <v>758</v>
      </c>
      <c r="B142" s="1680" t="s">
        <v>256</v>
      </c>
      <c r="C142" s="159"/>
      <c r="D142" s="154"/>
      <c r="E142" s="154"/>
      <c r="F142" s="354"/>
      <c r="G142" s="1394">
        <v>2.5</v>
      </c>
      <c r="H142" s="1393">
        <f>G142*30</f>
        <v>75</v>
      </c>
      <c r="I142" s="1386">
        <f>J142+K142+L142</f>
        <v>27</v>
      </c>
      <c r="J142" s="154">
        <v>18</v>
      </c>
      <c r="K142" s="154">
        <v>9</v>
      </c>
      <c r="L142" s="154"/>
      <c r="M142" s="1387">
        <f>H142-I142</f>
        <v>48</v>
      </c>
      <c r="N142" s="159"/>
      <c r="O142" s="154"/>
      <c r="P142" s="155"/>
      <c r="Q142" s="1386"/>
      <c r="R142" s="154"/>
      <c r="S142" s="1387"/>
      <c r="T142" s="159"/>
      <c r="U142" s="154">
        <v>3</v>
      </c>
      <c r="V142" s="155"/>
      <c r="W142" s="1386"/>
      <c r="X142" s="154"/>
      <c r="Y142" s="155"/>
      <c r="AB142" s="1164" t="b">
        <f t="shared" si="59"/>
        <v>1</v>
      </c>
      <c r="AC142" s="1164" t="b">
        <f t="shared" si="66"/>
        <v>1</v>
      </c>
      <c r="AD142" s="1164" t="b">
        <f t="shared" si="67"/>
        <v>1</v>
      </c>
      <c r="AE142" s="1164" t="b">
        <f t="shared" si="68"/>
        <v>1</v>
      </c>
      <c r="AF142" s="1164" t="b">
        <f t="shared" si="69"/>
        <v>1</v>
      </c>
      <c r="AG142" s="1164" t="b">
        <f t="shared" si="70"/>
        <v>1</v>
      </c>
      <c r="AH142" s="1164" t="b">
        <f t="shared" si="71"/>
        <v>1</v>
      </c>
      <c r="AI142" s="1164" t="b">
        <f t="shared" si="72"/>
        <v>0</v>
      </c>
      <c r="AJ142" s="1164" t="b">
        <f t="shared" si="73"/>
        <v>1</v>
      </c>
      <c r="AK142" s="1164" t="b">
        <f t="shared" si="74"/>
        <v>1</v>
      </c>
      <c r="AL142" s="1164" t="b">
        <f t="shared" si="75"/>
        <v>1</v>
      </c>
      <c r="AM142" s="1164" t="b">
        <f t="shared" si="76"/>
        <v>1</v>
      </c>
    </row>
    <row r="143" spans="1:39" ht="15.75">
      <c r="A143" s="1678" t="s">
        <v>759</v>
      </c>
      <c r="B143" s="1680" t="s">
        <v>256</v>
      </c>
      <c r="C143" s="159" t="s">
        <v>67</v>
      </c>
      <c r="D143" s="154"/>
      <c r="E143" s="154"/>
      <c r="F143" s="354"/>
      <c r="G143" s="1394">
        <v>3.5</v>
      </c>
      <c r="H143" s="1393">
        <f>G143*30</f>
        <v>105</v>
      </c>
      <c r="I143" s="1386">
        <f>J143+K143+L143</f>
        <v>36</v>
      </c>
      <c r="J143" s="154">
        <v>27</v>
      </c>
      <c r="K143" s="154">
        <v>9</v>
      </c>
      <c r="L143" s="154"/>
      <c r="M143" s="1387">
        <f>H143-I143</f>
        <v>69</v>
      </c>
      <c r="N143" s="159"/>
      <c r="O143" s="154"/>
      <c r="P143" s="155"/>
      <c r="Q143" s="1386"/>
      <c r="R143" s="154"/>
      <c r="S143" s="1387"/>
      <c r="T143" s="159"/>
      <c r="U143" s="154"/>
      <c r="V143" s="155">
        <v>4</v>
      </c>
      <c r="W143" s="1386"/>
      <c r="X143" s="154"/>
      <c r="Y143" s="155"/>
      <c r="AB143" s="1164" t="b">
        <f t="shared" si="59"/>
        <v>1</v>
      </c>
      <c r="AC143" s="1164" t="b">
        <f t="shared" si="66"/>
        <v>1</v>
      </c>
      <c r="AD143" s="1164" t="b">
        <f t="shared" si="67"/>
        <v>1</v>
      </c>
      <c r="AE143" s="1164" t="b">
        <f t="shared" si="68"/>
        <v>1</v>
      </c>
      <c r="AF143" s="1164" t="b">
        <f t="shared" si="69"/>
        <v>1</v>
      </c>
      <c r="AG143" s="1164" t="b">
        <f t="shared" si="70"/>
        <v>1</v>
      </c>
      <c r="AH143" s="1164" t="b">
        <f t="shared" si="71"/>
        <v>1</v>
      </c>
      <c r="AI143" s="1164" t="b">
        <f t="shared" si="72"/>
        <v>1</v>
      </c>
      <c r="AJ143" s="1164" t="b">
        <f t="shared" si="73"/>
        <v>0</v>
      </c>
      <c r="AK143" s="1164" t="b">
        <f t="shared" si="74"/>
        <v>1</v>
      </c>
      <c r="AL143" s="1164" t="b">
        <f t="shared" si="75"/>
        <v>1</v>
      </c>
      <c r="AM143" s="1164" t="b">
        <f t="shared" si="76"/>
        <v>1</v>
      </c>
    </row>
    <row r="144" spans="1:39" ht="15.75">
      <c r="A144" s="1678" t="s">
        <v>760</v>
      </c>
      <c r="B144" s="1381" t="s">
        <v>676</v>
      </c>
      <c r="C144" s="159"/>
      <c r="D144" s="154">
        <v>7</v>
      </c>
      <c r="E144" s="154"/>
      <c r="F144" s="155"/>
      <c r="G144" s="1382">
        <v>5</v>
      </c>
      <c r="H144" s="340">
        <f>G144*30</f>
        <v>150</v>
      </c>
      <c r="I144" s="355">
        <f>J144+K144+L144</f>
        <v>60</v>
      </c>
      <c r="J144" s="953">
        <v>30</v>
      </c>
      <c r="K144" s="953"/>
      <c r="L144" s="953">
        <v>30</v>
      </c>
      <c r="M144" s="354">
        <f>H144-I144</f>
        <v>90</v>
      </c>
      <c r="N144" s="159"/>
      <c r="O144" s="154"/>
      <c r="P144" s="155"/>
      <c r="Q144" s="1386"/>
      <c r="R144" s="154"/>
      <c r="S144" s="1387"/>
      <c r="T144" s="159"/>
      <c r="U144" s="154"/>
      <c r="V144" s="155"/>
      <c r="W144" s="1386">
        <v>4</v>
      </c>
      <c r="X144" s="154"/>
      <c r="Y144" s="155"/>
      <c r="AB144" s="1164" t="b">
        <f t="shared" si="59"/>
        <v>1</v>
      </c>
      <c r="AC144" s="1164" t="b">
        <f t="shared" si="66"/>
        <v>1</v>
      </c>
      <c r="AD144" s="1164" t="b">
        <f t="shared" si="67"/>
        <v>1</v>
      </c>
      <c r="AE144" s="1164" t="b">
        <f t="shared" si="68"/>
        <v>1</v>
      </c>
      <c r="AF144" s="1164" t="b">
        <f t="shared" si="69"/>
        <v>1</v>
      </c>
      <c r="AG144" s="1164" t="b">
        <f t="shared" si="70"/>
        <v>1</v>
      </c>
      <c r="AH144" s="1164" t="b">
        <f t="shared" si="71"/>
        <v>1</v>
      </c>
      <c r="AI144" s="1164" t="b">
        <f t="shared" si="72"/>
        <v>1</v>
      </c>
      <c r="AJ144" s="1164" t="b">
        <f t="shared" si="73"/>
        <v>1</v>
      </c>
      <c r="AK144" s="1164" t="b">
        <f t="shared" si="74"/>
        <v>0</v>
      </c>
      <c r="AL144" s="1164" t="b">
        <f t="shared" si="75"/>
        <v>1</v>
      </c>
      <c r="AM144" s="1164" t="b">
        <f t="shared" si="76"/>
        <v>1</v>
      </c>
    </row>
    <row r="145" spans="1:39" ht="15.75">
      <c r="A145" s="1678" t="s">
        <v>761</v>
      </c>
      <c r="B145" s="1381" t="s">
        <v>188</v>
      </c>
      <c r="C145" s="159">
        <v>5</v>
      </c>
      <c r="D145" s="154"/>
      <c r="E145" s="154"/>
      <c r="F145" s="155"/>
      <c r="G145" s="1382">
        <v>6</v>
      </c>
      <c r="H145" s="1383">
        <f>G145*30</f>
        <v>180</v>
      </c>
      <c r="I145" s="1384">
        <f>J145+K145+L145</f>
        <v>75</v>
      </c>
      <c r="J145" s="374">
        <v>45</v>
      </c>
      <c r="K145" s="374">
        <v>15</v>
      </c>
      <c r="L145" s="374">
        <v>15</v>
      </c>
      <c r="M145" s="354">
        <f>H145-I145</f>
        <v>105</v>
      </c>
      <c r="N145" s="1386"/>
      <c r="O145" s="954"/>
      <c r="P145" s="155"/>
      <c r="Q145" s="1386"/>
      <c r="R145" s="954"/>
      <c r="S145" s="1387"/>
      <c r="T145" s="159">
        <v>5</v>
      </c>
      <c r="U145" s="954"/>
      <c r="V145" s="155"/>
      <c r="W145" s="1386"/>
      <c r="X145" s="1387"/>
      <c r="Y145" s="155"/>
      <c r="AB145" s="1164" t="b">
        <f t="shared" si="59"/>
        <v>1</v>
      </c>
      <c r="AC145" s="1164" t="b">
        <f t="shared" si="66"/>
        <v>1</v>
      </c>
      <c r="AD145" s="1164" t="b">
        <f t="shared" si="67"/>
        <v>1</v>
      </c>
      <c r="AE145" s="1164" t="b">
        <f t="shared" si="68"/>
        <v>1</v>
      </c>
      <c r="AF145" s="1164" t="b">
        <f t="shared" si="69"/>
        <v>1</v>
      </c>
      <c r="AG145" s="1164" t="b">
        <f t="shared" si="70"/>
        <v>1</v>
      </c>
      <c r="AH145" s="1164" t="b">
        <f t="shared" si="71"/>
        <v>0</v>
      </c>
      <c r="AI145" s="1164" t="b">
        <f t="shared" si="72"/>
        <v>1</v>
      </c>
      <c r="AJ145" s="1164" t="b">
        <f t="shared" si="73"/>
        <v>1</v>
      </c>
      <c r="AK145" s="1164" t="b">
        <f t="shared" si="74"/>
        <v>1</v>
      </c>
      <c r="AL145" s="1164" t="b">
        <f t="shared" si="75"/>
        <v>1</v>
      </c>
      <c r="AM145" s="1164" t="b">
        <f t="shared" si="76"/>
        <v>1</v>
      </c>
    </row>
    <row r="146" spans="1:39" ht="31.5" customHeight="1">
      <c r="A146" s="1181" t="s">
        <v>762</v>
      </c>
      <c r="B146" s="236" t="s">
        <v>677</v>
      </c>
      <c r="C146" s="491" t="s">
        <v>90</v>
      </c>
      <c r="D146" s="492"/>
      <c r="E146" s="493"/>
      <c r="F146" s="494"/>
      <c r="G146" s="338">
        <v>5</v>
      </c>
      <c r="H146" s="340">
        <f>G146*30</f>
        <v>150</v>
      </c>
      <c r="I146" s="355">
        <f>J146+K146+L146</f>
        <v>63</v>
      </c>
      <c r="J146" s="953">
        <v>36</v>
      </c>
      <c r="K146" s="953"/>
      <c r="L146" s="953">
        <v>27</v>
      </c>
      <c r="M146" s="354">
        <f>H146-I146</f>
        <v>87</v>
      </c>
      <c r="N146" s="85"/>
      <c r="O146" s="192"/>
      <c r="P146" s="86"/>
      <c r="Q146" s="87"/>
      <c r="R146" s="192"/>
      <c r="S146" s="86"/>
      <c r="T146" s="87"/>
      <c r="U146" s="192"/>
      <c r="V146" s="86"/>
      <c r="W146" s="87"/>
      <c r="X146" s="208">
        <v>7</v>
      </c>
      <c r="Y146" s="232"/>
      <c r="AB146" s="1164" t="b">
        <f t="shared" si="59"/>
        <v>1</v>
      </c>
      <c r="AC146" s="1164" t="b">
        <f t="shared" si="66"/>
        <v>1</v>
      </c>
      <c r="AD146" s="1164" t="b">
        <f t="shared" si="67"/>
        <v>1</v>
      </c>
      <c r="AE146" s="1164" t="b">
        <f t="shared" si="68"/>
        <v>1</v>
      </c>
      <c r="AF146" s="1164" t="b">
        <f t="shared" si="69"/>
        <v>1</v>
      </c>
      <c r="AG146" s="1164" t="b">
        <f t="shared" si="70"/>
        <v>1</v>
      </c>
      <c r="AH146" s="1164" t="b">
        <f t="shared" si="71"/>
        <v>1</v>
      </c>
      <c r="AI146" s="1164" t="b">
        <f t="shared" si="72"/>
        <v>1</v>
      </c>
      <c r="AJ146" s="1164" t="b">
        <f t="shared" si="73"/>
        <v>1</v>
      </c>
      <c r="AK146" s="1164" t="b">
        <f t="shared" si="74"/>
        <v>1</v>
      </c>
      <c r="AL146" s="1164" t="b">
        <f t="shared" si="75"/>
        <v>0</v>
      </c>
      <c r="AM146" s="1164" t="b">
        <f t="shared" si="76"/>
        <v>1</v>
      </c>
    </row>
    <row r="147" spans="1:39" ht="31.5" customHeight="1">
      <c r="A147" s="2204" t="s">
        <v>763</v>
      </c>
      <c r="B147" s="93" t="s">
        <v>673</v>
      </c>
      <c r="C147" s="88"/>
      <c r="D147" s="89"/>
      <c r="E147" s="90"/>
      <c r="F147" s="91"/>
      <c r="G147" s="339">
        <f>G148+G149</f>
        <v>7</v>
      </c>
      <c r="H147" s="339">
        <f>H148+H149</f>
        <v>210</v>
      </c>
      <c r="I147" s="1590">
        <f>I148+I149</f>
        <v>84</v>
      </c>
      <c r="J147" s="952">
        <f>J148+J149</f>
        <v>34</v>
      </c>
      <c r="K147" s="952">
        <f>K148+K149</f>
        <v>50</v>
      </c>
      <c r="L147" s="374"/>
      <c r="M147" s="1591">
        <f>M148+M149</f>
        <v>126</v>
      </c>
      <c r="N147" s="102"/>
      <c r="O147" s="193"/>
      <c r="P147" s="92"/>
      <c r="Q147" s="103"/>
      <c r="R147" s="193"/>
      <c r="S147" s="92"/>
      <c r="T147" s="103"/>
      <c r="U147" s="193"/>
      <c r="V147" s="92"/>
      <c r="W147" s="103"/>
      <c r="X147" s="209"/>
      <c r="Y147" s="213"/>
      <c r="AB147" s="1164" t="b">
        <f t="shared" si="59"/>
        <v>1</v>
      </c>
      <c r="AC147" s="1164" t="b">
        <f t="shared" si="66"/>
        <v>1</v>
      </c>
      <c r="AD147" s="1164" t="b">
        <f t="shared" si="67"/>
        <v>1</v>
      </c>
      <c r="AE147" s="1164" t="b">
        <f t="shared" si="68"/>
        <v>1</v>
      </c>
      <c r="AF147" s="1164" t="b">
        <f t="shared" si="69"/>
        <v>1</v>
      </c>
      <c r="AG147" s="1164" t="b">
        <f t="shared" si="70"/>
        <v>1</v>
      </c>
      <c r="AH147" s="1164" t="b">
        <f t="shared" si="71"/>
        <v>1</v>
      </c>
      <c r="AI147" s="1164" t="b">
        <f t="shared" si="72"/>
        <v>1</v>
      </c>
      <c r="AJ147" s="1164" t="b">
        <f t="shared" si="73"/>
        <v>1</v>
      </c>
      <c r="AK147" s="1164" t="b">
        <f t="shared" si="74"/>
        <v>1</v>
      </c>
      <c r="AL147" s="1164" t="b">
        <f t="shared" si="75"/>
        <v>1</v>
      </c>
      <c r="AM147" s="1164" t="b">
        <f t="shared" si="76"/>
        <v>1</v>
      </c>
    </row>
    <row r="148" spans="1:39" ht="31.5" customHeight="1">
      <c r="A148" s="2402"/>
      <c r="B148" s="1679" t="s">
        <v>675</v>
      </c>
      <c r="C148" s="88"/>
      <c r="D148" s="89"/>
      <c r="E148" s="90"/>
      <c r="F148" s="91"/>
      <c r="G148" s="94">
        <v>3</v>
      </c>
      <c r="H148" s="156">
        <f>G148*30</f>
        <v>90</v>
      </c>
      <c r="I148" s="159">
        <f>J148+K148+L148</f>
        <v>36</v>
      </c>
      <c r="J148" s="154">
        <v>18</v>
      </c>
      <c r="K148" s="154">
        <v>18</v>
      </c>
      <c r="L148" s="154"/>
      <c r="M148" s="155">
        <f>H148-I148</f>
        <v>54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/>
      <c r="X148" s="209">
        <v>4</v>
      </c>
      <c r="Y148" s="213"/>
      <c r="AB148" s="1164" t="b">
        <f t="shared" si="59"/>
        <v>1</v>
      </c>
      <c r="AC148" s="1164" t="b">
        <f t="shared" si="66"/>
        <v>1</v>
      </c>
      <c r="AD148" s="1164" t="b">
        <f t="shared" si="67"/>
        <v>1</v>
      </c>
      <c r="AE148" s="1164" t="b">
        <f t="shared" si="68"/>
        <v>1</v>
      </c>
      <c r="AF148" s="1164" t="b">
        <f t="shared" si="69"/>
        <v>1</v>
      </c>
      <c r="AG148" s="1164" t="b">
        <f t="shared" si="70"/>
        <v>1</v>
      </c>
      <c r="AH148" s="1164" t="b">
        <f t="shared" si="71"/>
        <v>1</v>
      </c>
      <c r="AI148" s="1164" t="b">
        <f t="shared" si="72"/>
        <v>1</v>
      </c>
      <c r="AJ148" s="1164" t="b">
        <f t="shared" si="73"/>
        <v>1</v>
      </c>
      <c r="AK148" s="1164" t="b">
        <f t="shared" si="74"/>
        <v>1</v>
      </c>
      <c r="AL148" s="1164" t="b">
        <f t="shared" si="75"/>
        <v>0</v>
      </c>
      <c r="AM148" s="1164" t="b">
        <f t="shared" si="76"/>
        <v>1</v>
      </c>
    </row>
    <row r="149" spans="1:39" ht="31.5" customHeight="1" thickBot="1">
      <c r="A149" s="2403"/>
      <c r="B149" s="1679" t="s">
        <v>675</v>
      </c>
      <c r="C149" s="88"/>
      <c r="D149" s="89" t="s">
        <v>84</v>
      </c>
      <c r="E149" s="90"/>
      <c r="F149" s="91"/>
      <c r="G149" s="94">
        <v>4</v>
      </c>
      <c r="H149" s="156">
        <f>G149*30</f>
        <v>120</v>
      </c>
      <c r="I149" s="159">
        <f>J149+K149+L149</f>
        <v>48</v>
      </c>
      <c r="J149" s="154">
        <v>16</v>
      </c>
      <c r="K149" s="154">
        <v>32</v>
      </c>
      <c r="L149" s="154"/>
      <c r="M149" s="155">
        <f>H149-I149</f>
        <v>72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/>
      <c r="X149" s="209"/>
      <c r="Y149" s="533">
        <v>6</v>
      </c>
      <c r="AB149" s="1164" t="b">
        <f t="shared" si="59"/>
        <v>1</v>
      </c>
      <c r="AC149" s="1164" t="b">
        <f t="shared" si="66"/>
        <v>1</v>
      </c>
      <c r="AD149" s="1164" t="b">
        <f t="shared" si="67"/>
        <v>1</v>
      </c>
      <c r="AE149" s="1164" t="b">
        <f t="shared" si="68"/>
        <v>1</v>
      </c>
      <c r="AF149" s="1164" t="b">
        <f t="shared" si="69"/>
        <v>1</v>
      </c>
      <c r="AG149" s="1164" t="b">
        <f t="shared" si="70"/>
        <v>1</v>
      </c>
      <c r="AH149" s="1164" t="b">
        <f t="shared" si="71"/>
        <v>1</v>
      </c>
      <c r="AI149" s="1164" t="b">
        <f t="shared" si="72"/>
        <v>1</v>
      </c>
      <c r="AJ149" s="1164" t="b">
        <f t="shared" si="73"/>
        <v>1</v>
      </c>
      <c r="AK149" s="1164" t="b">
        <f t="shared" si="74"/>
        <v>1</v>
      </c>
      <c r="AL149" s="1164" t="b">
        <f t="shared" si="75"/>
        <v>1</v>
      </c>
      <c r="AM149" s="1164" t="b">
        <f t="shared" si="76"/>
        <v>0</v>
      </c>
    </row>
    <row r="150" spans="1:40" ht="24" customHeight="1" hidden="1" thickBot="1">
      <c r="A150" s="2207" t="s">
        <v>797</v>
      </c>
      <c r="B150" s="2404"/>
      <c r="C150" s="2404"/>
      <c r="D150" s="2404"/>
      <c r="E150" s="2404"/>
      <c r="F150" s="2405"/>
      <c r="G150" s="1601">
        <f aca="true" t="shared" si="77" ref="G150:M150">G128+G129+G130+G131+G132+G133+G134+G137+G138+G141+G144+G145+G146+G147+G125</f>
        <v>72.5</v>
      </c>
      <c r="H150" s="1795">
        <f t="shared" si="77"/>
        <v>2175</v>
      </c>
      <c r="I150" s="1795">
        <f t="shared" si="77"/>
        <v>880</v>
      </c>
      <c r="J150" s="1795">
        <f t="shared" si="77"/>
        <v>489</v>
      </c>
      <c r="K150" s="1795">
        <f t="shared" si="77"/>
        <v>158</v>
      </c>
      <c r="L150" s="1795">
        <f t="shared" si="77"/>
        <v>233</v>
      </c>
      <c r="M150" s="1795">
        <f t="shared" si="77"/>
        <v>1295</v>
      </c>
      <c r="N150" s="1796">
        <f>SUM(N125:N149)</f>
        <v>0</v>
      </c>
      <c r="O150" s="1796">
        <f aca="true" t="shared" si="78" ref="O150:Y150">SUM(O125:O149)</f>
        <v>0</v>
      </c>
      <c r="P150" s="1796">
        <f t="shared" si="78"/>
        <v>0</v>
      </c>
      <c r="Q150" s="1601">
        <f t="shared" si="78"/>
        <v>3</v>
      </c>
      <c r="R150" s="1601">
        <f t="shared" si="78"/>
        <v>10</v>
      </c>
      <c r="S150" s="1601">
        <f t="shared" si="78"/>
        <v>4</v>
      </c>
      <c r="T150" s="1601">
        <f t="shared" si="78"/>
        <v>11</v>
      </c>
      <c r="U150" s="1601">
        <f t="shared" si="78"/>
        <v>14</v>
      </c>
      <c r="V150" s="1601">
        <f t="shared" si="78"/>
        <v>10</v>
      </c>
      <c r="W150" s="1601">
        <f t="shared" si="78"/>
        <v>14</v>
      </c>
      <c r="X150" s="1601">
        <f t="shared" si="78"/>
        <v>16</v>
      </c>
      <c r="Y150" s="1601">
        <f t="shared" si="78"/>
        <v>8</v>
      </c>
      <c r="Z150" s="198"/>
      <c r="AA150" s="198"/>
      <c r="AB150" s="1746">
        <f>SUMIF(AB125:AB149,FALSE,$G125:$G149)</f>
        <v>0</v>
      </c>
      <c r="AC150" s="1746">
        <f aca="true" t="shared" si="79" ref="AC150:AM150">SUMIF(AC125:AC149,FALSE,$G125:$G149)</f>
        <v>0</v>
      </c>
      <c r="AD150" s="1746">
        <f t="shared" si="79"/>
        <v>0</v>
      </c>
      <c r="AE150" s="1746">
        <f t="shared" si="79"/>
        <v>3</v>
      </c>
      <c r="AF150" s="1746">
        <f t="shared" si="79"/>
        <v>5</v>
      </c>
      <c r="AG150" s="1746">
        <f t="shared" si="79"/>
        <v>2.5</v>
      </c>
      <c r="AH150" s="1746">
        <f t="shared" si="79"/>
        <v>10.5</v>
      </c>
      <c r="AI150" s="1746">
        <f t="shared" si="79"/>
        <v>11</v>
      </c>
      <c r="AJ150" s="1746">
        <f t="shared" si="79"/>
        <v>8.5</v>
      </c>
      <c r="AK150" s="1746">
        <f t="shared" si="79"/>
        <v>15</v>
      </c>
      <c r="AL150" s="1746">
        <f t="shared" si="79"/>
        <v>11.5</v>
      </c>
      <c r="AM150" s="1746">
        <f t="shared" si="79"/>
        <v>5.5</v>
      </c>
      <c r="AN150" s="1787">
        <f>SUM(AB150:AM150)</f>
        <v>72.5</v>
      </c>
    </row>
    <row r="151" spans="1:40" ht="24" customHeight="1" hidden="1" thickBot="1">
      <c r="A151" s="2207"/>
      <c r="B151" s="2208"/>
      <c r="C151" s="2208"/>
      <c r="D151" s="2208"/>
      <c r="E151" s="2208"/>
      <c r="F151" s="2208"/>
      <c r="G151" s="2208"/>
      <c r="H151" s="2208"/>
      <c r="I151" s="2208"/>
      <c r="J151" s="2208"/>
      <c r="K151" s="2208"/>
      <c r="L151" s="2208"/>
      <c r="M151" s="2208"/>
      <c r="N151" s="2208"/>
      <c r="O151" s="2208"/>
      <c r="P151" s="2208"/>
      <c r="Q151" s="2208"/>
      <c r="R151" s="2208"/>
      <c r="S151" s="2208"/>
      <c r="T151" s="2208"/>
      <c r="U151" s="2208"/>
      <c r="V151" s="2208"/>
      <c r="W151" s="2208"/>
      <c r="X151" s="2208"/>
      <c r="Y151" s="2209"/>
      <c r="Z151" s="198"/>
      <c r="AA151" s="198"/>
      <c r="AB151" s="719" t="s">
        <v>43</v>
      </c>
      <c r="AC151" s="1745">
        <f>AB150+AC150+AD150</f>
        <v>0</v>
      </c>
      <c r="AD151" s="719"/>
      <c r="AE151" s="719" t="s">
        <v>44</v>
      </c>
      <c r="AF151" s="1745">
        <f>AE150+AF150+AG150</f>
        <v>10.5</v>
      </c>
      <c r="AG151" s="719"/>
      <c r="AH151" s="719" t="s">
        <v>45</v>
      </c>
      <c r="AI151" s="1745">
        <f>AH150+AI150+AJ150</f>
        <v>30</v>
      </c>
      <c r="AJ151" s="719"/>
      <c r="AK151" s="719" t="s">
        <v>46</v>
      </c>
      <c r="AL151" s="1745">
        <f>AK150+AL150+AM150</f>
        <v>32</v>
      </c>
      <c r="AM151" s="719"/>
      <c r="AN151" s="1743">
        <f>AC151+AF151+AI151+AL151</f>
        <v>72.5</v>
      </c>
    </row>
    <row r="152" spans="1:39" s="775" customFormat="1" ht="31.5">
      <c r="A152" s="1615" t="s">
        <v>764</v>
      </c>
      <c r="B152" s="1828" t="s">
        <v>729</v>
      </c>
      <c r="C152" s="1829" t="s">
        <v>84</v>
      </c>
      <c r="D152" s="1830"/>
      <c r="E152" s="1831"/>
      <c r="F152" s="1832"/>
      <c r="G152" s="1833">
        <v>3.5</v>
      </c>
      <c r="H152" s="1834">
        <f>$G152*30</f>
        <v>105</v>
      </c>
      <c r="I152" s="1835">
        <f>SUM($J152:$L152)</f>
        <v>40</v>
      </c>
      <c r="J152" s="1836">
        <v>24</v>
      </c>
      <c r="K152" s="1837">
        <v>8</v>
      </c>
      <c r="L152" s="1837">
        <v>8</v>
      </c>
      <c r="M152" s="1838">
        <f>$H152-$I152</f>
        <v>65</v>
      </c>
      <c r="N152" s="1839"/>
      <c r="O152" s="1840"/>
      <c r="P152" s="1841"/>
      <c r="Q152" s="1839"/>
      <c r="R152" s="1840"/>
      <c r="S152" s="1841"/>
      <c r="T152" s="1839"/>
      <c r="U152" s="1840"/>
      <c r="V152" s="1841"/>
      <c r="W152" s="1839"/>
      <c r="X152" s="1840"/>
      <c r="Y152" s="1842">
        <v>5</v>
      </c>
      <c r="AB152" s="788" t="b">
        <f>ISBLANK(N152)</f>
        <v>1</v>
      </c>
      <c r="AC152" s="788" t="b">
        <f aca="true" t="shared" si="80" ref="AC152:AM167">ISBLANK(O152)</f>
        <v>1</v>
      </c>
      <c r="AD152" s="788" t="b">
        <f t="shared" si="80"/>
        <v>1</v>
      </c>
      <c r="AE152" s="788" t="b">
        <f t="shared" si="80"/>
        <v>1</v>
      </c>
      <c r="AF152" s="788" t="b">
        <f t="shared" si="80"/>
        <v>1</v>
      </c>
      <c r="AG152" s="788" t="b">
        <f t="shared" si="80"/>
        <v>1</v>
      </c>
      <c r="AH152" s="788" t="b">
        <f t="shared" si="80"/>
        <v>1</v>
      </c>
      <c r="AI152" s="788" t="b">
        <f t="shared" si="80"/>
        <v>1</v>
      </c>
      <c r="AJ152" s="788" t="b">
        <f t="shared" si="80"/>
        <v>1</v>
      </c>
      <c r="AK152" s="788" t="b">
        <f t="shared" si="80"/>
        <v>1</v>
      </c>
      <c r="AL152" s="788" t="b">
        <f t="shared" si="80"/>
        <v>1</v>
      </c>
      <c r="AM152" s="788" t="b">
        <f t="shared" si="80"/>
        <v>0</v>
      </c>
    </row>
    <row r="153" spans="1:39" s="775" customFormat="1" ht="31.5">
      <c r="A153" s="1615" t="s">
        <v>765</v>
      </c>
      <c r="B153" s="1681" t="s">
        <v>730</v>
      </c>
      <c r="C153" s="1628"/>
      <c r="D153" s="1617"/>
      <c r="E153" s="1618"/>
      <c r="F153" s="1619"/>
      <c r="G153" s="1620">
        <f>SUM(G154:G155)</f>
        <v>6.5</v>
      </c>
      <c r="H153" s="1629">
        <f aca="true" t="shared" si="81" ref="H153:M153">SUM(H154:H155)</f>
        <v>195</v>
      </c>
      <c r="I153" s="1630">
        <f t="shared" si="81"/>
        <v>123</v>
      </c>
      <c r="J153" s="1631">
        <f t="shared" si="81"/>
        <v>66</v>
      </c>
      <c r="K153" s="1631">
        <f t="shared" si="81"/>
        <v>24</v>
      </c>
      <c r="L153" s="1631">
        <f t="shared" si="81"/>
        <v>33</v>
      </c>
      <c r="M153" s="1632">
        <f t="shared" si="81"/>
        <v>72</v>
      </c>
      <c r="N153" s="1624"/>
      <c r="O153" s="1625"/>
      <c r="P153" s="1626"/>
      <c r="Q153" s="1624"/>
      <c r="R153" s="1625"/>
      <c r="S153" s="1626"/>
      <c r="T153" s="1624"/>
      <c r="U153" s="1625"/>
      <c r="V153" s="1626"/>
      <c r="W153" s="1624"/>
      <c r="X153" s="1625"/>
      <c r="Y153" s="1627"/>
      <c r="AB153" s="788" t="b">
        <f aca="true" t="shared" si="82" ref="AB153:AM179">ISBLANK(N153)</f>
        <v>1</v>
      </c>
      <c r="AC153" s="788" t="b">
        <f t="shared" si="80"/>
        <v>1</v>
      </c>
      <c r="AD153" s="788" t="b">
        <f t="shared" si="80"/>
        <v>1</v>
      </c>
      <c r="AE153" s="788" t="b">
        <f t="shared" si="80"/>
        <v>1</v>
      </c>
      <c r="AF153" s="788" t="b">
        <f t="shared" si="80"/>
        <v>1</v>
      </c>
      <c r="AG153" s="788" t="b">
        <f t="shared" si="80"/>
        <v>1</v>
      </c>
      <c r="AH153" s="788" t="b">
        <f t="shared" si="80"/>
        <v>1</v>
      </c>
      <c r="AI153" s="788" t="b">
        <f t="shared" si="80"/>
        <v>1</v>
      </c>
      <c r="AJ153" s="788" t="b">
        <f t="shared" si="80"/>
        <v>1</v>
      </c>
      <c r="AK153" s="788" t="b">
        <f t="shared" si="80"/>
        <v>1</v>
      </c>
      <c r="AL153" s="788" t="b">
        <f t="shared" si="80"/>
        <v>1</v>
      </c>
      <c r="AM153" s="788" t="b">
        <f t="shared" si="80"/>
        <v>1</v>
      </c>
    </row>
    <row r="154" spans="1:39" s="775" customFormat="1" ht="31.5">
      <c r="A154" s="1615" t="s">
        <v>827</v>
      </c>
      <c r="B154" s="1633" t="s">
        <v>730</v>
      </c>
      <c r="C154" s="1628"/>
      <c r="D154" s="1023"/>
      <c r="E154" s="1618"/>
      <c r="F154" s="1619"/>
      <c r="G154" s="1634">
        <v>3</v>
      </c>
      <c r="H154" s="1635">
        <f>$G154*30</f>
        <v>90</v>
      </c>
      <c r="I154" s="1636">
        <f>SUM($J154:$L154)</f>
        <v>60</v>
      </c>
      <c r="J154" s="1637">
        <v>30</v>
      </c>
      <c r="K154" s="1617">
        <v>15</v>
      </c>
      <c r="L154" s="1617">
        <v>15</v>
      </c>
      <c r="M154" s="1638">
        <f>$H154-$I154</f>
        <v>30</v>
      </c>
      <c r="N154" s="1624"/>
      <c r="O154" s="1625"/>
      <c r="P154" s="1626"/>
      <c r="Q154" s="1624"/>
      <c r="R154" s="1625"/>
      <c r="S154" s="1626"/>
      <c r="T154" s="1624"/>
      <c r="U154" s="1625"/>
      <c r="V154" s="1626"/>
      <c r="W154" s="1624">
        <v>4</v>
      </c>
      <c r="X154" s="1625"/>
      <c r="Y154" s="1627"/>
      <c r="AB154" s="788" t="b">
        <f t="shared" si="82"/>
        <v>1</v>
      </c>
      <c r="AC154" s="788" t="b">
        <f t="shared" si="80"/>
        <v>1</v>
      </c>
      <c r="AD154" s="788" t="b">
        <f t="shared" si="80"/>
        <v>1</v>
      </c>
      <c r="AE154" s="788" t="b">
        <f t="shared" si="80"/>
        <v>1</v>
      </c>
      <c r="AF154" s="788" t="b">
        <f t="shared" si="80"/>
        <v>1</v>
      </c>
      <c r="AG154" s="788" t="b">
        <f t="shared" si="80"/>
        <v>1</v>
      </c>
      <c r="AH154" s="788" t="b">
        <f t="shared" si="80"/>
        <v>1</v>
      </c>
      <c r="AI154" s="788" t="b">
        <f t="shared" si="80"/>
        <v>1</v>
      </c>
      <c r="AJ154" s="788" t="b">
        <f t="shared" si="80"/>
        <v>1</v>
      </c>
      <c r="AK154" s="788" t="b">
        <f t="shared" si="80"/>
        <v>0</v>
      </c>
      <c r="AL154" s="788" t="b">
        <f t="shared" si="80"/>
        <v>1</v>
      </c>
      <c r="AM154" s="788" t="b">
        <f t="shared" si="80"/>
        <v>1</v>
      </c>
    </row>
    <row r="155" spans="1:39" s="775" customFormat="1" ht="31.5">
      <c r="A155" s="1615" t="s">
        <v>828</v>
      </c>
      <c r="B155" s="1633" t="s">
        <v>730</v>
      </c>
      <c r="C155" s="1616" t="s">
        <v>90</v>
      </c>
      <c r="D155" s="1617"/>
      <c r="E155" s="1618"/>
      <c r="F155" s="1619"/>
      <c r="G155" s="1634">
        <v>3.5</v>
      </c>
      <c r="H155" s="1635">
        <f>$G155*30</f>
        <v>105</v>
      </c>
      <c r="I155" s="1636">
        <f>SUM($J155:$L155)</f>
        <v>63</v>
      </c>
      <c r="J155" s="1637">
        <v>36</v>
      </c>
      <c r="K155" s="1617">
        <v>9</v>
      </c>
      <c r="L155" s="1617">
        <v>18</v>
      </c>
      <c r="M155" s="1638">
        <f>$H155-$I155</f>
        <v>42</v>
      </c>
      <c r="N155" s="1624"/>
      <c r="O155" s="1625"/>
      <c r="P155" s="1626"/>
      <c r="Q155" s="1624"/>
      <c r="R155" s="1625"/>
      <c r="S155" s="1626"/>
      <c r="T155" s="1624"/>
      <c r="U155" s="1625"/>
      <c r="V155" s="1626"/>
      <c r="W155" s="1624"/>
      <c r="X155" s="1625">
        <v>7</v>
      </c>
      <c r="Y155" s="1627"/>
      <c r="AB155" s="788" t="b">
        <f t="shared" si="82"/>
        <v>1</v>
      </c>
      <c r="AC155" s="788" t="b">
        <f t="shared" si="80"/>
        <v>1</v>
      </c>
      <c r="AD155" s="788" t="b">
        <f t="shared" si="80"/>
        <v>1</v>
      </c>
      <c r="AE155" s="788" t="b">
        <f t="shared" si="80"/>
        <v>1</v>
      </c>
      <c r="AF155" s="788" t="b">
        <f t="shared" si="80"/>
        <v>1</v>
      </c>
      <c r="AG155" s="788" t="b">
        <f t="shared" si="80"/>
        <v>1</v>
      </c>
      <c r="AH155" s="788" t="b">
        <f t="shared" si="80"/>
        <v>1</v>
      </c>
      <c r="AI155" s="788" t="b">
        <f t="shared" si="80"/>
        <v>1</v>
      </c>
      <c r="AJ155" s="788" t="b">
        <f t="shared" si="80"/>
        <v>1</v>
      </c>
      <c r="AK155" s="788" t="b">
        <f t="shared" si="80"/>
        <v>1</v>
      </c>
      <c r="AL155" s="788" t="b">
        <f t="shared" si="80"/>
        <v>0</v>
      </c>
      <c r="AM155" s="788" t="b">
        <f t="shared" si="80"/>
        <v>1</v>
      </c>
    </row>
    <row r="156" spans="1:39" s="775" customFormat="1" ht="15.75">
      <c r="A156" s="1688" t="s">
        <v>766</v>
      </c>
      <c r="B156" s="1689" t="s">
        <v>727</v>
      </c>
      <c r="C156" s="1789"/>
      <c r="D156" s="1045">
        <v>5</v>
      </c>
      <c r="E156" s="1045"/>
      <c r="F156" s="1013"/>
      <c r="G156" s="1790">
        <v>3</v>
      </c>
      <c r="H156" s="1456">
        <f>G156*30</f>
        <v>90</v>
      </c>
      <c r="I156" s="229">
        <f>J156+K156+L156</f>
        <v>46</v>
      </c>
      <c r="J156" s="1075">
        <v>30</v>
      </c>
      <c r="K156" s="1075">
        <v>8</v>
      </c>
      <c r="L156" s="1075">
        <v>8</v>
      </c>
      <c r="M156" s="231">
        <f>H156-I156</f>
        <v>44</v>
      </c>
      <c r="N156" s="227"/>
      <c r="O156" s="1045"/>
      <c r="P156" s="1013"/>
      <c r="Q156" s="227"/>
      <c r="R156" s="1045"/>
      <c r="S156" s="1013"/>
      <c r="T156" s="1624">
        <v>3</v>
      </c>
      <c r="U156" s="1625"/>
      <c r="V156" s="1626"/>
      <c r="W156" s="1624"/>
      <c r="X156" s="1625"/>
      <c r="Y156" s="1627"/>
      <c r="AB156" s="788" t="b">
        <f t="shared" si="82"/>
        <v>1</v>
      </c>
      <c r="AC156" s="788" t="b">
        <f t="shared" si="82"/>
        <v>1</v>
      </c>
      <c r="AD156" s="788" t="b">
        <f t="shared" si="82"/>
        <v>1</v>
      </c>
      <c r="AE156" s="788" t="b">
        <f t="shared" si="82"/>
        <v>1</v>
      </c>
      <c r="AF156" s="788" t="b">
        <f t="shared" si="82"/>
        <v>1</v>
      </c>
      <c r="AG156" s="788" t="b">
        <f t="shared" si="82"/>
        <v>1</v>
      </c>
      <c r="AH156" s="788" t="b">
        <f t="shared" si="82"/>
        <v>0</v>
      </c>
      <c r="AI156" s="788" t="b">
        <f t="shared" si="82"/>
        <v>1</v>
      </c>
      <c r="AJ156" s="788" t="b">
        <f t="shared" si="82"/>
        <v>1</v>
      </c>
      <c r="AK156" s="788" t="b">
        <f t="shared" si="82"/>
        <v>1</v>
      </c>
      <c r="AL156" s="788" t="b">
        <f t="shared" si="82"/>
        <v>1</v>
      </c>
      <c r="AM156" s="788" t="b">
        <f t="shared" si="82"/>
        <v>1</v>
      </c>
    </row>
    <row r="157" spans="1:39" s="775" customFormat="1" ht="15.75">
      <c r="A157" s="1615" t="s">
        <v>767</v>
      </c>
      <c r="B157" s="1682" t="s">
        <v>731</v>
      </c>
      <c r="C157" s="1628"/>
      <c r="D157" s="1639">
        <v>7</v>
      </c>
      <c r="E157" s="1640"/>
      <c r="F157" s="1641"/>
      <c r="G157" s="1620">
        <v>3</v>
      </c>
      <c r="H157" s="1621">
        <f>$G157*30</f>
        <v>90</v>
      </c>
      <c r="I157" s="1622">
        <f>SUM($J157:$L157)</f>
        <v>30</v>
      </c>
      <c r="J157" s="1642">
        <v>20</v>
      </c>
      <c r="K157" s="1642"/>
      <c r="L157" s="1642">
        <v>10</v>
      </c>
      <c r="M157" s="1623">
        <f>$H157-$I157</f>
        <v>60</v>
      </c>
      <c r="N157" s="1624"/>
      <c r="O157" s="1625"/>
      <c r="P157" s="1626"/>
      <c r="Q157" s="1624"/>
      <c r="R157" s="1625"/>
      <c r="S157" s="1626"/>
      <c r="T157" s="1624"/>
      <c r="U157" s="1625"/>
      <c r="V157" s="1626"/>
      <c r="W157" s="1624">
        <v>2</v>
      </c>
      <c r="X157" s="1625"/>
      <c r="Y157" s="1627"/>
      <c r="AB157" s="788" t="b">
        <f t="shared" si="82"/>
        <v>1</v>
      </c>
      <c r="AC157" s="788" t="b">
        <f t="shared" si="80"/>
        <v>1</v>
      </c>
      <c r="AD157" s="788" t="b">
        <f t="shared" si="80"/>
        <v>1</v>
      </c>
      <c r="AE157" s="788" t="b">
        <f t="shared" si="80"/>
        <v>1</v>
      </c>
      <c r="AF157" s="788" t="b">
        <f t="shared" si="80"/>
        <v>1</v>
      </c>
      <c r="AG157" s="788" t="b">
        <f t="shared" si="80"/>
        <v>1</v>
      </c>
      <c r="AH157" s="788" t="b">
        <f t="shared" si="80"/>
        <v>1</v>
      </c>
      <c r="AI157" s="788" t="b">
        <f t="shared" si="80"/>
        <v>1</v>
      </c>
      <c r="AJ157" s="788" t="b">
        <f t="shared" si="80"/>
        <v>1</v>
      </c>
      <c r="AK157" s="788" t="b">
        <f t="shared" si="80"/>
        <v>0</v>
      </c>
      <c r="AL157" s="788" t="b">
        <f t="shared" si="80"/>
        <v>1</v>
      </c>
      <c r="AM157" s="788" t="b">
        <f t="shared" si="80"/>
        <v>1</v>
      </c>
    </row>
    <row r="158" spans="1:39" s="775" customFormat="1" ht="15.75">
      <c r="A158" s="1662" t="s">
        <v>768</v>
      </c>
      <c r="B158" s="1683" t="s">
        <v>732</v>
      </c>
      <c r="C158" s="868"/>
      <c r="D158" s="868" t="s">
        <v>67</v>
      </c>
      <c r="E158" s="29"/>
      <c r="F158" s="1643"/>
      <c r="G158" s="1644">
        <v>3</v>
      </c>
      <c r="H158" s="1645">
        <f>$G158*30</f>
        <v>90</v>
      </c>
      <c r="I158" s="1646">
        <f>SUM($J158:$L158)</f>
        <v>36</v>
      </c>
      <c r="J158" s="1642">
        <v>18</v>
      </c>
      <c r="K158" s="1642">
        <v>9</v>
      </c>
      <c r="L158" s="1642">
        <v>9</v>
      </c>
      <c r="M158" s="1647">
        <f>$H158-$I158</f>
        <v>54</v>
      </c>
      <c r="N158" s="1648"/>
      <c r="O158" s="1649"/>
      <c r="P158" s="43"/>
      <c r="Q158" s="28"/>
      <c r="R158" s="29"/>
      <c r="S158" s="43"/>
      <c r="T158" s="1648"/>
      <c r="U158" s="1649"/>
      <c r="V158" s="1650">
        <v>4</v>
      </c>
      <c r="W158" s="28"/>
      <c r="X158" s="29"/>
      <c r="Y158" s="31"/>
      <c r="AB158" s="788" t="b">
        <f>ISBLANK(N158)</f>
        <v>1</v>
      </c>
      <c r="AC158" s="788" t="b">
        <f t="shared" si="80"/>
        <v>1</v>
      </c>
      <c r="AD158" s="788" t="b">
        <f t="shared" si="80"/>
        <v>1</v>
      </c>
      <c r="AE158" s="788" t="b">
        <f t="shared" si="80"/>
        <v>1</v>
      </c>
      <c r="AF158" s="788" t="b">
        <f t="shared" si="80"/>
        <v>1</v>
      </c>
      <c r="AG158" s="788" t="b">
        <f t="shared" si="80"/>
        <v>1</v>
      </c>
      <c r="AH158" s="788" t="b">
        <f t="shared" si="80"/>
        <v>1</v>
      </c>
      <c r="AI158" s="788" t="b">
        <f t="shared" si="80"/>
        <v>1</v>
      </c>
      <c r="AJ158" s="788" t="b">
        <f t="shared" si="80"/>
        <v>0</v>
      </c>
      <c r="AK158" s="788" t="b">
        <f t="shared" si="80"/>
        <v>1</v>
      </c>
      <c r="AL158" s="788" t="b">
        <f t="shared" si="80"/>
        <v>1</v>
      </c>
      <c r="AM158" s="788" t="b">
        <f t="shared" si="80"/>
        <v>1</v>
      </c>
    </row>
    <row r="159" spans="1:39" s="775" customFormat="1" ht="31.5">
      <c r="A159" s="1662" t="s">
        <v>769</v>
      </c>
      <c r="B159" s="1683" t="s">
        <v>733</v>
      </c>
      <c r="C159" s="1651"/>
      <c r="D159" s="1652"/>
      <c r="E159" s="1653"/>
      <c r="F159" s="1654"/>
      <c r="G159" s="1620">
        <f aca="true" t="shared" si="83" ref="G159:M159">G160+G161</f>
        <v>7.5</v>
      </c>
      <c r="H159" s="1629">
        <f t="shared" si="83"/>
        <v>225</v>
      </c>
      <c r="I159" s="1630">
        <f t="shared" si="83"/>
        <v>108</v>
      </c>
      <c r="J159" s="1631">
        <f t="shared" si="83"/>
        <v>42</v>
      </c>
      <c r="K159" s="1631">
        <f t="shared" si="83"/>
        <v>66</v>
      </c>
      <c r="L159" s="1631">
        <f t="shared" si="83"/>
        <v>0</v>
      </c>
      <c r="M159" s="1632">
        <f t="shared" si="83"/>
        <v>117</v>
      </c>
      <c r="N159" s="1624"/>
      <c r="O159" s="1625"/>
      <c r="P159" s="1626"/>
      <c r="Q159" s="1624"/>
      <c r="R159" s="1625"/>
      <c r="S159" s="1626"/>
      <c r="T159" s="1624"/>
      <c r="U159" s="1625"/>
      <c r="V159" s="1626"/>
      <c r="W159" s="1624"/>
      <c r="X159" s="1625"/>
      <c r="Y159" s="1627"/>
      <c r="AB159" s="788" t="b">
        <f t="shared" si="82"/>
        <v>1</v>
      </c>
      <c r="AC159" s="788" t="b">
        <f t="shared" si="80"/>
        <v>1</v>
      </c>
      <c r="AD159" s="788" t="b">
        <f t="shared" si="80"/>
        <v>1</v>
      </c>
      <c r="AE159" s="788" t="b">
        <f t="shared" si="80"/>
        <v>1</v>
      </c>
      <c r="AF159" s="788" t="b">
        <f t="shared" si="80"/>
        <v>1</v>
      </c>
      <c r="AG159" s="788" t="b">
        <f t="shared" si="80"/>
        <v>1</v>
      </c>
      <c r="AH159" s="788" t="b">
        <f t="shared" si="80"/>
        <v>1</v>
      </c>
      <c r="AI159" s="788" t="b">
        <f t="shared" si="80"/>
        <v>1</v>
      </c>
      <c r="AJ159" s="788" t="b">
        <f t="shared" si="80"/>
        <v>1</v>
      </c>
      <c r="AK159" s="788" t="b">
        <f t="shared" si="80"/>
        <v>1</v>
      </c>
      <c r="AL159" s="788" t="b">
        <f t="shared" si="80"/>
        <v>1</v>
      </c>
      <c r="AM159" s="788" t="b">
        <f t="shared" si="80"/>
        <v>1</v>
      </c>
    </row>
    <row r="160" spans="1:39" s="775" customFormat="1" ht="15.75">
      <c r="A160" s="1662" t="s">
        <v>829</v>
      </c>
      <c r="B160" s="1684" t="s">
        <v>734</v>
      </c>
      <c r="C160" s="1655"/>
      <c r="D160" s="868">
        <v>5</v>
      </c>
      <c r="E160" s="1618"/>
      <c r="F160" s="1619"/>
      <c r="G160" s="1620">
        <v>3</v>
      </c>
      <c r="H160" s="1621">
        <f>$G160*30</f>
        <v>90</v>
      </c>
      <c r="I160" s="1622">
        <f>SUM($J160:$L160)</f>
        <v>45</v>
      </c>
      <c r="J160" s="1642">
        <v>15</v>
      </c>
      <c r="K160" s="1642">
        <v>30</v>
      </c>
      <c r="L160" s="1642"/>
      <c r="M160" s="1623">
        <f>$H160-$I160</f>
        <v>45</v>
      </c>
      <c r="N160" s="1624"/>
      <c r="O160" s="1625"/>
      <c r="P160" s="1626"/>
      <c r="Q160" s="1624"/>
      <c r="R160" s="1625"/>
      <c r="S160" s="1626"/>
      <c r="T160" s="1624">
        <v>3</v>
      </c>
      <c r="U160" s="1625"/>
      <c r="V160" s="1626"/>
      <c r="W160" s="1624"/>
      <c r="X160" s="1625"/>
      <c r="Y160" s="1627"/>
      <c r="AB160" s="788" t="b">
        <f t="shared" si="82"/>
        <v>1</v>
      </c>
      <c r="AC160" s="788" t="b">
        <f t="shared" si="80"/>
        <v>1</v>
      </c>
      <c r="AD160" s="788" t="b">
        <f t="shared" si="80"/>
        <v>1</v>
      </c>
      <c r="AE160" s="788" t="b">
        <f t="shared" si="80"/>
        <v>1</v>
      </c>
      <c r="AF160" s="788" t="b">
        <f t="shared" si="80"/>
        <v>1</v>
      </c>
      <c r="AG160" s="788" t="b">
        <f t="shared" si="80"/>
        <v>1</v>
      </c>
      <c r="AH160" s="788" t="b">
        <f t="shared" si="80"/>
        <v>0</v>
      </c>
      <c r="AI160" s="788" t="b">
        <f t="shared" si="80"/>
        <v>1</v>
      </c>
      <c r="AJ160" s="788" t="b">
        <f t="shared" si="80"/>
        <v>1</v>
      </c>
      <c r="AK160" s="788" t="b">
        <f t="shared" si="80"/>
        <v>1</v>
      </c>
      <c r="AL160" s="788" t="b">
        <f t="shared" si="80"/>
        <v>1</v>
      </c>
      <c r="AM160" s="788" t="b">
        <f t="shared" si="80"/>
        <v>1</v>
      </c>
    </row>
    <row r="161" spans="1:39" s="775" customFormat="1" ht="31.5">
      <c r="A161" s="1662" t="s">
        <v>830</v>
      </c>
      <c r="B161" s="1684" t="s">
        <v>735</v>
      </c>
      <c r="C161" s="1628"/>
      <c r="D161" s="1617"/>
      <c r="E161" s="1640"/>
      <c r="F161" s="1641"/>
      <c r="G161" s="1620">
        <f aca="true" t="shared" si="84" ref="G161:M161">SUM(G162:G163)</f>
        <v>4.5</v>
      </c>
      <c r="H161" s="1629">
        <f t="shared" si="84"/>
        <v>135</v>
      </c>
      <c r="I161" s="1630">
        <f t="shared" si="84"/>
        <v>63</v>
      </c>
      <c r="J161" s="1631">
        <f t="shared" si="84"/>
        <v>27</v>
      </c>
      <c r="K161" s="1631">
        <f t="shared" si="84"/>
        <v>36</v>
      </c>
      <c r="L161" s="1631">
        <f t="shared" si="84"/>
        <v>0</v>
      </c>
      <c r="M161" s="1632">
        <f t="shared" si="84"/>
        <v>72</v>
      </c>
      <c r="N161" s="1624"/>
      <c r="O161" s="1625"/>
      <c r="P161" s="1626"/>
      <c r="Q161" s="1624"/>
      <c r="R161" s="1625"/>
      <c r="S161" s="1626"/>
      <c r="T161" s="1624"/>
      <c r="U161" s="1625"/>
      <c r="V161" s="1626"/>
      <c r="W161" s="1624"/>
      <c r="X161" s="1625"/>
      <c r="Y161" s="1627"/>
      <c r="AB161" s="788" t="b">
        <f t="shared" si="82"/>
        <v>1</v>
      </c>
      <c r="AC161" s="788" t="b">
        <f t="shared" si="80"/>
        <v>1</v>
      </c>
      <c r="AD161" s="788" t="b">
        <f t="shared" si="80"/>
        <v>1</v>
      </c>
      <c r="AE161" s="788" t="b">
        <f t="shared" si="80"/>
        <v>1</v>
      </c>
      <c r="AF161" s="788" t="b">
        <f t="shared" si="80"/>
        <v>1</v>
      </c>
      <c r="AG161" s="788" t="b">
        <f t="shared" si="80"/>
        <v>1</v>
      </c>
      <c r="AH161" s="788" t="b">
        <f t="shared" si="80"/>
        <v>1</v>
      </c>
      <c r="AI161" s="788" t="b">
        <f t="shared" si="80"/>
        <v>1</v>
      </c>
      <c r="AJ161" s="788" t="b">
        <f t="shared" si="80"/>
        <v>1</v>
      </c>
      <c r="AK161" s="788" t="b">
        <f t="shared" si="80"/>
        <v>1</v>
      </c>
      <c r="AL161" s="788" t="b">
        <f t="shared" si="80"/>
        <v>1</v>
      </c>
      <c r="AM161" s="788" t="b">
        <f t="shared" si="80"/>
        <v>1</v>
      </c>
    </row>
    <row r="162" spans="1:39" s="775" customFormat="1" ht="31.5">
      <c r="A162" s="1662" t="s">
        <v>831</v>
      </c>
      <c r="B162" s="1663" t="s">
        <v>736</v>
      </c>
      <c r="C162" s="1628"/>
      <c r="D162" s="1617"/>
      <c r="E162" s="1640"/>
      <c r="F162" s="1641"/>
      <c r="G162" s="1656">
        <v>2.5</v>
      </c>
      <c r="H162" s="1635">
        <f>$G162*30</f>
        <v>75</v>
      </c>
      <c r="I162" s="1636">
        <f>SUM($J162:$L162)</f>
        <v>36</v>
      </c>
      <c r="J162" s="1617">
        <v>18</v>
      </c>
      <c r="K162" s="1617">
        <v>18</v>
      </c>
      <c r="L162" s="1617"/>
      <c r="M162" s="1638">
        <f>$H162-$I162</f>
        <v>39</v>
      </c>
      <c r="N162" s="1624"/>
      <c r="O162" s="1625"/>
      <c r="P162" s="1626"/>
      <c r="Q162" s="1624"/>
      <c r="R162" s="1625"/>
      <c r="S162" s="1626"/>
      <c r="T162" s="1624"/>
      <c r="U162" s="1625">
        <v>4</v>
      </c>
      <c r="V162" s="1626"/>
      <c r="W162" s="1624"/>
      <c r="X162" s="1625"/>
      <c r="Y162" s="1627"/>
      <c r="AB162" s="788" t="b">
        <f t="shared" si="82"/>
        <v>1</v>
      </c>
      <c r="AC162" s="788" t="b">
        <f t="shared" si="80"/>
        <v>1</v>
      </c>
      <c r="AD162" s="788" t="b">
        <f t="shared" si="80"/>
        <v>1</v>
      </c>
      <c r="AE162" s="788" t="b">
        <f t="shared" si="80"/>
        <v>1</v>
      </c>
      <c r="AF162" s="788" t="b">
        <f t="shared" si="80"/>
        <v>1</v>
      </c>
      <c r="AG162" s="788" t="b">
        <f t="shared" si="80"/>
        <v>1</v>
      </c>
      <c r="AH162" s="788" t="b">
        <f t="shared" si="80"/>
        <v>1</v>
      </c>
      <c r="AI162" s="788" t="b">
        <f t="shared" si="80"/>
        <v>0</v>
      </c>
      <c r="AJ162" s="788" t="b">
        <f t="shared" si="80"/>
        <v>1</v>
      </c>
      <c r="AK162" s="788" t="b">
        <f t="shared" si="80"/>
        <v>1</v>
      </c>
      <c r="AL162" s="788" t="b">
        <f t="shared" si="80"/>
        <v>1</v>
      </c>
      <c r="AM162" s="788" t="b">
        <f t="shared" si="80"/>
        <v>1</v>
      </c>
    </row>
    <row r="163" spans="1:39" s="775" customFormat="1" ht="31.5">
      <c r="A163" s="1662" t="s">
        <v>832</v>
      </c>
      <c r="B163" s="1663" t="s">
        <v>736</v>
      </c>
      <c r="C163" s="868" t="s">
        <v>67</v>
      </c>
      <c r="D163" s="868"/>
      <c r="E163" s="1640"/>
      <c r="F163" s="1641"/>
      <c r="G163" s="1656">
        <v>2</v>
      </c>
      <c r="H163" s="1635">
        <f>$G163*30</f>
        <v>60</v>
      </c>
      <c r="I163" s="1636">
        <f>SUM($J163:$L163)</f>
        <v>27</v>
      </c>
      <c r="J163" s="1617">
        <v>9</v>
      </c>
      <c r="K163" s="1617">
        <v>18</v>
      </c>
      <c r="L163" s="1617"/>
      <c r="M163" s="1638">
        <f>$H163-$I163</f>
        <v>33</v>
      </c>
      <c r="N163" s="1624"/>
      <c r="O163" s="1625"/>
      <c r="P163" s="1626"/>
      <c r="Q163" s="1624"/>
      <c r="R163" s="1625"/>
      <c r="S163" s="1626"/>
      <c r="T163" s="1624"/>
      <c r="U163" s="1625"/>
      <c r="V163" s="1626">
        <v>3</v>
      </c>
      <c r="W163" s="1624"/>
      <c r="X163" s="1625"/>
      <c r="Y163" s="1627"/>
      <c r="AB163" s="788" t="b">
        <f t="shared" si="82"/>
        <v>1</v>
      </c>
      <c r="AC163" s="788" t="b">
        <f t="shared" si="80"/>
        <v>1</v>
      </c>
      <c r="AD163" s="788" t="b">
        <f t="shared" si="80"/>
        <v>1</v>
      </c>
      <c r="AE163" s="788" t="b">
        <f t="shared" si="80"/>
        <v>1</v>
      </c>
      <c r="AF163" s="788" t="b">
        <f t="shared" si="80"/>
        <v>1</v>
      </c>
      <c r="AG163" s="788" t="b">
        <f t="shared" si="80"/>
        <v>1</v>
      </c>
      <c r="AH163" s="788" t="b">
        <f t="shared" si="80"/>
        <v>1</v>
      </c>
      <c r="AI163" s="788" t="b">
        <f t="shared" si="80"/>
        <v>1</v>
      </c>
      <c r="AJ163" s="788" t="b">
        <f t="shared" si="80"/>
        <v>0</v>
      </c>
      <c r="AK163" s="788" t="b">
        <f t="shared" si="80"/>
        <v>1</v>
      </c>
      <c r="AL163" s="788" t="b">
        <f t="shared" si="80"/>
        <v>1</v>
      </c>
      <c r="AM163" s="788" t="b">
        <f t="shared" si="80"/>
        <v>1</v>
      </c>
    </row>
    <row r="164" spans="1:39" s="775" customFormat="1" ht="31.5">
      <c r="A164" s="1662" t="s">
        <v>770</v>
      </c>
      <c r="B164" s="1683" t="s">
        <v>737</v>
      </c>
      <c r="C164" s="1616"/>
      <c r="D164" s="1639">
        <v>7</v>
      </c>
      <c r="E164" s="1618"/>
      <c r="F164" s="1619"/>
      <c r="G164" s="1620">
        <v>4</v>
      </c>
      <c r="H164" s="1621">
        <f>$G164*30</f>
        <v>120</v>
      </c>
      <c r="I164" s="1622">
        <f>SUM($J164:$L164)</f>
        <v>60</v>
      </c>
      <c r="J164" s="1642">
        <v>30</v>
      </c>
      <c r="K164" s="1642">
        <v>15</v>
      </c>
      <c r="L164" s="1642">
        <v>15</v>
      </c>
      <c r="M164" s="1623">
        <f>$H164-$I164</f>
        <v>60</v>
      </c>
      <c r="N164" s="1624"/>
      <c r="O164" s="1625"/>
      <c r="P164" s="1626"/>
      <c r="Q164" s="1624"/>
      <c r="R164" s="1625"/>
      <c r="S164" s="1626"/>
      <c r="T164" s="1624"/>
      <c r="U164" s="1625"/>
      <c r="V164" s="1626"/>
      <c r="W164" s="1624">
        <v>4</v>
      </c>
      <c r="X164" s="1625"/>
      <c r="Y164" s="1627"/>
      <c r="AB164" s="788" t="b">
        <f t="shared" si="82"/>
        <v>1</v>
      </c>
      <c r="AC164" s="788" t="b">
        <f t="shared" si="80"/>
        <v>1</v>
      </c>
      <c r="AD164" s="788" t="b">
        <f t="shared" si="80"/>
        <v>1</v>
      </c>
      <c r="AE164" s="788" t="b">
        <f t="shared" si="80"/>
        <v>1</v>
      </c>
      <c r="AF164" s="788" t="b">
        <f t="shared" si="80"/>
        <v>1</v>
      </c>
      <c r="AG164" s="788" t="b">
        <f t="shared" si="80"/>
        <v>1</v>
      </c>
      <c r="AH164" s="788" t="b">
        <f t="shared" si="80"/>
        <v>1</v>
      </c>
      <c r="AI164" s="788" t="b">
        <f t="shared" si="80"/>
        <v>1</v>
      </c>
      <c r="AJ164" s="788" t="b">
        <f t="shared" si="80"/>
        <v>1</v>
      </c>
      <c r="AK164" s="788" t="b">
        <f t="shared" si="80"/>
        <v>0</v>
      </c>
      <c r="AL164" s="788" t="b">
        <f t="shared" si="80"/>
        <v>1</v>
      </c>
      <c r="AM164" s="788" t="b">
        <f t="shared" si="80"/>
        <v>1</v>
      </c>
    </row>
    <row r="165" spans="1:39" s="775" customFormat="1" ht="15.75">
      <c r="A165" s="1662" t="s">
        <v>771</v>
      </c>
      <c r="B165" s="1683" t="s">
        <v>833</v>
      </c>
      <c r="C165" s="1045">
        <v>5</v>
      </c>
      <c r="D165" s="868"/>
      <c r="E165" s="1618"/>
      <c r="F165" s="1619"/>
      <c r="G165" s="1620">
        <v>3</v>
      </c>
      <c r="H165" s="1621">
        <f>$G165*30</f>
        <v>90</v>
      </c>
      <c r="I165" s="1622">
        <f>SUM($J165:$L165)</f>
        <v>60</v>
      </c>
      <c r="J165" s="1642">
        <v>30</v>
      </c>
      <c r="K165" s="1642">
        <v>15</v>
      </c>
      <c r="L165" s="1642">
        <v>15</v>
      </c>
      <c r="M165" s="1623">
        <f>$H165-$I165</f>
        <v>30</v>
      </c>
      <c r="N165" s="1624"/>
      <c r="O165" s="1625"/>
      <c r="P165" s="1626"/>
      <c r="Q165" s="1624"/>
      <c r="R165" s="1625"/>
      <c r="S165" s="1626"/>
      <c r="T165" s="1624">
        <v>4</v>
      </c>
      <c r="U165" s="1625"/>
      <c r="V165" s="1626"/>
      <c r="W165" s="1624"/>
      <c r="X165" s="1625"/>
      <c r="Y165" s="1627"/>
      <c r="AB165" s="788" t="b">
        <f t="shared" si="82"/>
        <v>1</v>
      </c>
      <c r="AC165" s="788" t="b">
        <f t="shared" si="82"/>
        <v>1</v>
      </c>
      <c r="AD165" s="788" t="b">
        <f t="shared" si="82"/>
        <v>1</v>
      </c>
      <c r="AE165" s="788" t="b">
        <f t="shared" si="82"/>
        <v>1</v>
      </c>
      <c r="AF165" s="788" t="b">
        <f t="shared" si="82"/>
        <v>1</v>
      </c>
      <c r="AG165" s="788" t="b">
        <f t="shared" si="82"/>
        <v>1</v>
      </c>
      <c r="AH165" s="788" t="b">
        <f t="shared" si="82"/>
        <v>0</v>
      </c>
      <c r="AI165" s="788" t="b">
        <f t="shared" si="82"/>
        <v>1</v>
      </c>
      <c r="AJ165" s="788" t="b">
        <f t="shared" si="82"/>
        <v>1</v>
      </c>
      <c r="AK165" s="788" t="b">
        <f t="shared" si="82"/>
        <v>1</v>
      </c>
      <c r="AL165" s="788" t="b">
        <f t="shared" si="82"/>
        <v>1</v>
      </c>
      <c r="AM165" s="788" t="b">
        <f t="shared" si="82"/>
        <v>1</v>
      </c>
    </row>
    <row r="166" spans="1:39" s="775" customFormat="1" ht="15.75">
      <c r="A166" s="1615" t="s">
        <v>772</v>
      </c>
      <c r="B166" s="1681" t="s">
        <v>728</v>
      </c>
      <c r="C166" s="1594"/>
      <c r="D166" s="868">
        <v>3</v>
      </c>
      <c r="E166" s="868"/>
      <c r="F166" s="872"/>
      <c r="G166" s="1614">
        <v>3</v>
      </c>
      <c r="H166" s="873">
        <f>G166*30</f>
        <v>90</v>
      </c>
      <c r="I166" s="874">
        <f>J166+K166+L166</f>
        <v>45</v>
      </c>
      <c r="J166" s="875">
        <v>30</v>
      </c>
      <c r="K166" s="875">
        <v>15</v>
      </c>
      <c r="L166" s="875"/>
      <c r="M166" s="1096">
        <f>H166-I166</f>
        <v>45</v>
      </c>
      <c r="N166" s="867"/>
      <c r="O166" s="868"/>
      <c r="P166" s="872"/>
      <c r="Q166" s="867">
        <v>3</v>
      </c>
      <c r="R166" s="1042"/>
      <c r="S166" s="1405"/>
      <c r="T166" s="1624"/>
      <c r="U166" s="1625"/>
      <c r="V166" s="1626"/>
      <c r="W166" s="1624"/>
      <c r="X166" s="1625"/>
      <c r="Y166" s="1627"/>
      <c r="AB166" s="788" t="b">
        <f t="shared" si="82"/>
        <v>1</v>
      </c>
      <c r="AC166" s="788" t="b">
        <f t="shared" si="82"/>
        <v>1</v>
      </c>
      <c r="AD166" s="788" t="b">
        <f t="shared" si="82"/>
        <v>1</v>
      </c>
      <c r="AE166" s="788" t="b">
        <f t="shared" si="82"/>
        <v>0</v>
      </c>
      <c r="AF166" s="788" t="b">
        <f t="shared" si="82"/>
        <v>1</v>
      </c>
      <c r="AG166" s="788" t="b">
        <f t="shared" si="82"/>
        <v>1</v>
      </c>
      <c r="AH166" s="788" t="b">
        <f t="shared" si="82"/>
        <v>1</v>
      </c>
      <c r="AI166" s="788" t="b">
        <f t="shared" si="82"/>
        <v>1</v>
      </c>
      <c r="AJ166" s="788" t="b">
        <f t="shared" si="82"/>
        <v>1</v>
      </c>
      <c r="AK166" s="788" t="b">
        <f t="shared" si="82"/>
        <v>1</v>
      </c>
      <c r="AL166" s="788" t="b">
        <f t="shared" si="82"/>
        <v>1</v>
      </c>
      <c r="AM166" s="788" t="b">
        <f t="shared" si="82"/>
        <v>1</v>
      </c>
    </row>
    <row r="167" spans="1:39" s="775" customFormat="1" ht="15.75">
      <c r="A167" s="1662" t="s">
        <v>773</v>
      </c>
      <c r="B167" s="1685" t="s">
        <v>402</v>
      </c>
      <c r="C167" s="1657"/>
      <c r="D167" s="1023" t="s">
        <v>84</v>
      </c>
      <c r="E167" s="1658"/>
      <c r="F167" s="1659"/>
      <c r="G167" s="1620">
        <v>3.5</v>
      </c>
      <c r="H167" s="1621">
        <f>$G167*30</f>
        <v>105</v>
      </c>
      <c r="I167" s="1622">
        <f>SUM($J167:$L167)</f>
        <v>40</v>
      </c>
      <c r="J167" s="1642">
        <v>24</v>
      </c>
      <c r="K167" s="1642">
        <v>8</v>
      </c>
      <c r="L167" s="1642">
        <v>8</v>
      </c>
      <c r="M167" s="1623">
        <f>$H167-$I167</f>
        <v>65</v>
      </c>
      <c r="N167" s="1624"/>
      <c r="O167" s="1625"/>
      <c r="P167" s="1626"/>
      <c r="Q167" s="1624"/>
      <c r="R167" s="1625"/>
      <c r="S167" s="1626"/>
      <c r="T167" s="1624"/>
      <c r="U167" s="1625"/>
      <c r="V167" s="1626"/>
      <c r="W167" s="1624"/>
      <c r="X167" s="1625"/>
      <c r="Y167" s="1627">
        <v>5</v>
      </c>
      <c r="AB167" s="788" t="b">
        <f t="shared" si="82"/>
        <v>1</v>
      </c>
      <c r="AC167" s="788" t="b">
        <f t="shared" si="80"/>
        <v>1</v>
      </c>
      <c r="AD167" s="788" t="b">
        <f t="shared" si="80"/>
        <v>1</v>
      </c>
      <c r="AE167" s="788" t="b">
        <f t="shared" si="80"/>
        <v>1</v>
      </c>
      <c r="AF167" s="788" t="b">
        <f t="shared" si="80"/>
        <v>1</v>
      </c>
      <c r="AG167" s="788" t="b">
        <f t="shared" si="80"/>
        <v>1</v>
      </c>
      <c r="AH167" s="788" t="b">
        <f t="shared" si="80"/>
        <v>1</v>
      </c>
      <c r="AI167" s="788" t="b">
        <f t="shared" si="80"/>
        <v>1</v>
      </c>
      <c r="AJ167" s="788" t="b">
        <f t="shared" si="80"/>
        <v>1</v>
      </c>
      <c r="AK167" s="788" t="b">
        <f t="shared" si="80"/>
        <v>1</v>
      </c>
      <c r="AL167" s="788" t="b">
        <f t="shared" si="80"/>
        <v>1</v>
      </c>
      <c r="AM167" s="788" t="b">
        <f t="shared" si="80"/>
        <v>0</v>
      </c>
    </row>
    <row r="168" spans="1:39" s="775" customFormat="1" ht="15.75">
      <c r="A168" s="1662" t="s">
        <v>774</v>
      </c>
      <c r="B168" s="1686" t="s">
        <v>738</v>
      </c>
      <c r="C168" s="1628"/>
      <c r="D168" s="1639">
        <v>7</v>
      </c>
      <c r="E168" s="1618"/>
      <c r="F168" s="1619"/>
      <c r="G168" s="1620">
        <v>3</v>
      </c>
      <c r="H168" s="1621">
        <f>$G168*30</f>
        <v>90</v>
      </c>
      <c r="I168" s="1622">
        <f>SUM($J168:$L168)</f>
        <v>45</v>
      </c>
      <c r="J168" s="1642">
        <v>30</v>
      </c>
      <c r="K168" s="1642"/>
      <c r="L168" s="1642">
        <v>15</v>
      </c>
      <c r="M168" s="1623">
        <f>$H168-$I168</f>
        <v>45</v>
      </c>
      <c r="N168" s="1624"/>
      <c r="O168" s="1625"/>
      <c r="P168" s="1626"/>
      <c r="Q168" s="1624"/>
      <c r="R168" s="1625"/>
      <c r="S168" s="1626"/>
      <c r="T168" s="1624"/>
      <c r="U168" s="1625"/>
      <c r="V168" s="1626"/>
      <c r="W168" s="1624">
        <v>3</v>
      </c>
      <c r="X168" s="1625"/>
      <c r="Y168" s="1627"/>
      <c r="AB168" s="788" t="b">
        <f t="shared" si="82"/>
        <v>1</v>
      </c>
      <c r="AC168" s="788" t="b">
        <f t="shared" si="82"/>
        <v>1</v>
      </c>
      <c r="AD168" s="788" t="b">
        <f t="shared" si="82"/>
        <v>1</v>
      </c>
      <c r="AE168" s="788" t="b">
        <f t="shared" si="82"/>
        <v>1</v>
      </c>
      <c r="AF168" s="788" t="b">
        <f t="shared" si="82"/>
        <v>1</v>
      </c>
      <c r="AG168" s="788" t="b">
        <f t="shared" si="82"/>
        <v>1</v>
      </c>
      <c r="AH168" s="788" t="b">
        <f t="shared" si="82"/>
        <v>1</v>
      </c>
      <c r="AI168" s="788" t="b">
        <f t="shared" si="82"/>
        <v>1</v>
      </c>
      <c r="AJ168" s="788" t="b">
        <f t="shared" si="82"/>
        <v>1</v>
      </c>
      <c r="AK168" s="788" t="b">
        <f t="shared" si="82"/>
        <v>0</v>
      </c>
      <c r="AL168" s="788" t="b">
        <f t="shared" si="82"/>
        <v>1</v>
      </c>
      <c r="AM168" s="788" t="b">
        <f t="shared" si="82"/>
        <v>1</v>
      </c>
    </row>
    <row r="169" spans="1:39" s="775" customFormat="1" ht="15.75">
      <c r="A169" s="1662" t="s">
        <v>775</v>
      </c>
      <c r="B169" s="1683" t="s">
        <v>739</v>
      </c>
      <c r="C169" s="1628"/>
      <c r="D169" s="1617"/>
      <c r="E169" s="1640"/>
      <c r="F169" s="1641"/>
      <c r="G169" s="1620">
        <f aca="true" t="shared" si="85" ref="G169:M169">G170+G173+G179</f>
        <v>18.5</v>
      </c>
      <c r="H169" s="1629">
        <f t="shared" si="85"/>
        <v>555</v>
      </c>
      <c r="I169" s="1630">
        <f t="shared" si="85"/>
        <v>249</v>
      </c>
      <c r="J169" s="1631">
        <f t="shared" si="85"/>
        <v>129</v>
      </c>
      <c r="K169" s="1631">
        <f t="shared" si="85"/>
        <v>43</v>
      </c>
      <c r="L169" s="1631">
        <f t="shared" si="85"/>
        <v>77</v>
      </c>
      <c r="M169" s="1632">
        <f t="shared" si="85"/>
        <v>306</v>
      </c>
      <c r="N169" s="1624"/>
      <c r="O169" s="1625"/>
      <c r="P169" s="1626"/>
      <c r="Q169" s="1624"/>
      <c r="R169" s="1625"/>
      <c r="S169" s="1626"/>
      <c r="T169" s="1624"/>
      <c r="U169" s="1625"/>
      <c r="V169" s="1626"/>
      <c r="W169" s="1624"/>
      <c r="X169" s="1625"/>
      <c r="Y169" s="1627"/>
      <c r="AB169" s="788" t="b">
        <f t="shared" si="82"/>
        <v>1</v>
      </c>
      <c r="AC169" s="788" t="b">
        <f t="shared" si="82"/>
        <v>1</v>
      </c>
      <c r="AD169" s="788" t="b">
        <f t="shared" si="82"/>
        <v>1</v>
      </c>
      <c r="AE169" s="788" t="b">
        <f t="shared" si="82"/>
        <v>1</v>
      </c>
      <c r="AF169" s="788" t="b">
        <f t="shared" si="82"/>
        <v>1</v>
      </c>
      <c r="AG169" s="788" t="b">
        <f t="shared" si="82"/>
        <v>1</v>
      </c>
      <c r="AH169" s="788" t="b">
        <f t="shared" si="82"/>
        <v>1</v>
      </c>
      <c r="AI169" s="788" t="b">
        <f t="shared" si="82"/>
        <v>1</v>
      </c>
      <c r="AJ169" s="788" t="b">
        <f t="shared" si="82"/>
        <v>1</v>
      </c>
      <c r="AK169" s="788" t="b">
        <f t="shared" si="82"/>
        <v>1</v>
      </c>
      <c r="AL169" s="788" t="b">
        <f t="shared" si="82"/>
        <v>1</v>
      </c>
      <c r="AM169" s="788" t="b">
        <f t="shared" si="82"/>
        <v>1</v>
      </c>
    </row>
    <row r="170" spans="1:39" s="775" customFormat="1" ht="31.5">
      <c r="A170" s="1615" t="s">
        <v>817</v>
      </c>
      <c r="B170" s="1687" t="s">
        <v>740</v>
      </c>
      <c r="C170" s="1628"/>
      <c r="D170" s="1617"/>
      <c r="E170" s="1618"/>
      <c r="F170" s="1619"/>
      <c r="G170" s="1620">
        <f aca="true" t="shared" si="86" ref="G170:M170">SUM(G171:G172)</f>
        <v>7</v>
      </c>
      <c r="H170" s="1621">
        <f t="shared" si="86"/>
        <v>210</v>
      </c>
      <c r="I170" s="1622">
        <f t="shared" si="86"/>
        <v>90</v>
      </c>
      <c r="J170" s="1660">
        <f t="shared" si="86"/>
        <v>45</v>
      </c>
      <c r="K170" s="1660">
        <f t="shared" si="86"/>
        <v>18</v>
      </c>
      <c r="L170" s="1660">
        <f t="shared" si="86"/>
        <v>27</v>
      </c>
      <c r="M170" s="1623">
        <f t="shared" si="86"/>
        <v>120</v>
      </c>
      <c r="N170" s="1624"/>
      <c r="O170" s="1625"/>
      <c r="P170" s="1626"/>
      <c r="Q170" s="1624"/>
      <c r="R170" s="1625"/>
      <c r="S170" s="1626"/>
      <c r="T170" s="1624"/>
      <c r="U170" s="1625"/>
      <c r="V170" s="1626"/>
      <c r="W170" s="1624"/>
      <c r="X170" s="1625"/>
      <c r="Y170" s="1627"/>
      <c r="AB170" s="788" t="b">
        <f t="shared" si="82"/>
        <v>1</v>
      </c>
      <c r="AC170" s="788" t="b">
        <f t="shared" si="82"/>
        <v>1</v>
      </c>
      <c r="AD170" s="788" t="b">
        <f t="shared" si="82"/>
        <v>1</v>
      </c>
      <c r="AE170" s="788" t="b">
        <f t="shared" si="82"/>
        <v>1</v>
      </c>
      <c r="AF170" s="788" t="b">
        <f t="shared" si="82"/>
        <v>1</v>
      </c>
      <c r="AG170" s="788" t="b">
        <f t="shared" si="82"/>
        <v>1</v>
      </c>
      <c r="AH170" s="788" t="b">
        <f t="shared" si="82"/>
        <v>1</v>
      </c>
      <c r="AI170" s="788" t="b">
        <f t="shared" si="82"/>
        <v>1</v>
      </c>
      <c r="AJ170" s="788" t="b">
        <f t="shared" si="82"/>
        <v>1</v>
      </c>
      <c r="AK170" s="788" t="b">
        <f t="shared" si="82"/>
        <v>1</v>
      </c>
      <c r="AL170" s="788" t="b">
        <f t="shared" si="82"/>
        <v>1</v>
      </c>
      <c r="AM170" s="788" t="b">
        <f t="shared" si="82"/>
        <v>1</v>
      </c>
    </row>
    <row r="171" spans="1:39" s="775" customFormat="1" ht="15.75">
      <c r="A171" s="1615" t="s">
        <v>818</v>
      </c>
      <c r="B171" s="1633" t="s">
        <v>741</v>
      </c>
      <c r="C171" s="1628"/>
      <c r="D171" s="868"/>
      <c r="E171" s="1618"/>
      <c r="F171" s="1619"/>
      <c r="G171" s="1634">
        <v>4</v>
      </c>
      <c r="H171" s="1635">
        <f aca="true" t="shared" si="87" ref="H171:H179">$G171*30</f>
        <v>120</v>
      </c>
      <c r="I171" s="1636">
        <f aca="true" t="shared" si="88" ref="I171:I179">SUM($J171:$L171)</f>
        <v>54</v>
      </c>
      <c r="J171" s="1618">
        <v>27</v>
      </c>
      <c r="K171" s="1618">
        <v>9</v>
      </c>
      <c r="L171" s="1618">
        <v>18</v>
      </c>
      <c r="M171" s="1638">
        <f>$H171-$I171</f>
        <v>66</v>
      </c>
      <c r="N171" s="1624"/>
      <c r="O171" s="1625"/>
      <c r="P171" s="1626"/>
      <c r="Q171" s="1624"/>
      <c r="R171" s="1625"/>
      <c r="S171" s="1626"/>
      <c r="T171" s="1624"/>
      <c r="U171" s="1625">
        <v>6</v>
      </c>
      <c r="V171" s="1626"/>
      <c r="W171" s="1624"/>
      <c r="X171" s="1625"/>
      <c r="Y171" s="1627"/>
      <c r="AB171" s="788" t="b">
        <f t="shared" si="82"/>
        <v>1</v>
      </c>
      <c r="AC171" s="788" t="b">
        <f t="shared" si="82"/>
        <v>1</v>
      </c>
      <c r="AD171" s="788" t="b">
        <f t="shared" si="82"/>
        <v>1</v>
      </c>
      <c r="AE171" s="788" t="b">
        <f t="shared" si="82"/>
        <v>1</v>
      </c>
      <c r="AF171" s="788" t="b">
        <f t="shared" si="82"/>
        <v>1</v>
      </c>
      <c r="AG171" s="788" t="b">
        <f t="shared" si="82"/>
        <v>1</v>
      </c>
      <c r="AH171" s="788" t="b">
        <f t="shared" si="82"/>
        <v>1</v>
      </c>
      <c r="AI171" s="788" t="b">
        <f t="shared" si="82"/>
        <v>0</v>
      </c>
      <c r="AJ171" s="788" t="b">
        <f t="shared" si="82"/>
        <v>1</v>
      </c>
      <c r="AK171" s="788" t="b">
        <f t="shared" si="82"/>
        <v>1</v>
      </c>
      <c r="AL171" s="788" t="b">
        <f t="shared" si="82"/>
        <v>1</v>
      </c>
      <c r="AM171" s="788" t="b">
        <f t="shared" si="82"/>
        <v>1</v>
      </c>
    </row>
    <row r="172" spans="1:39" s="775" customFormat="1" ht="15.75">
      <c r="A172" s="1615" t="s">
        <v>819</v>
      </c>
      <c r="B172" s="1633" t="s">
        <v>741</v>
      </c>
      <c r="C172" s="1616">
        <v>7</v>
      </c>
      <c r="D172" s="1617"/>
      <c r="E172" s="1618"/>
      <c r="F172" s="1619"/>
      <c r="G172" s="1634">
        <v>3</v>
      </c>
      <c r="H172" s="1635">
        <f>$G172*30</f>
        <v>90</v>
      </c>
      <c r="I172" s="1636">
        <f>SUM($J172:$L172)</f>
        <v>36</v>
      </c>
      <c r="J172" s="1618">
        <v>18</v>
      </c>
      <c r="K172" s="1618">
        <v>9</v>
      </c>
      <c r="L172" s="1618">
        <v>9</v>
      </c>
      <c r="M172" s="1638">
        <f>$H172-$I172</f>
        <v>54</v>
      </c>
      <c r="N172" s="1624"/>
      <c r="O172" s="1625"/>
      <c r="P172" s="1626"/>
      <c r="Q172" s="1624"/>
      <c r="R172" s="1625"/>
      <c r="S172" s="1626"/>
      <c r="T172" s="1624"/>
      <c r="U172" s="1625"/>
      <c r="V172" s="1626">
        <v>4</v>
      </c>
      <c r="W172" s="1624"/>
      <c r="X172" s="1625"/>
      <c r="Y172" s="1627"/>
      <c r="AB172" s="788" t="b">
        <f t="shared" si="82"/>
        <v>1</v>
      </c>
      <c r="AC172" s="788" t="b">
        <f t="shared" si="82"/>
        <v>1</v>
      </c>
      <c r="AD172" s="788" t="b">
        <f t="shared" si="82"/>
        <v>1</v>
      </c>
      <c r="AE172" s="788" t="b">
        <f t="shared" si="82"/>
        <v>1</v>
      </c>
      <c r="AF172" s="788" t="b">
        <f t="shared" si="82"/>
        <v>1</v>
      </c>
      <c r="AG172" s="788" t="b">
        <f t="shared" si="82"/>
        <v>1</v>
      </c>
      <c r="AH172" s="788" t="b">
        <f t="shared" si="82"/>
        <v>1</v>
      </c>
      <c r="AI172" s="788" t="b">
        <f t="shared" si="82"/>
        <v>1</v>
      </c>
      <c r="AJ172" s="788" t="b">
        <f t="shared" si="82"/>
        <v>0</v>
      </c>
      <c r="AK172" s="788" t="b">
        <f t="shared" si="82"/>
        <v>1</v>
      </c>
      <c r="AL172" s="788" t="b">
        <f t="shared" si="82"/>
        <v>1</v>
      </c>
      <c r="AM172" s="788" t="b">
        <f t="shared" si="82"/>
        <v>1</v>
      </c>
    </row>
    <row r="173" spans="1:39" s="775" customFormat="1" ht="31.5">
      <c r="A173" s="1615" t="s">
        <v>820</v>
      </c>
      <c r="B173" s="1687" t="s">
        <v>742</v>
      </c>
      <c r="C173" s="1628"/>
      <c r="D173" s="1617"/>
      <c r="E173" s="1618"/>
      <c r="F173" s="1619"/>
      <c r="G173" s="1620">
        <f aca="true" t="shared" si="89" ref="G173:M173">SUM(G174:G176)</f>
        <v>7.5</v>
      </c>
      <c r="H173" s="1629">
        <f t="shared" si="89"/>
        <v>225</v>
      </c>
      <c r="I173" s="1630">
        <f t="shared" si="89"/>
        <v>105</v>
      </c>
      <c r="J173" s="1631">
        <f t="shared" si="89"/>
        <v>48</v>
      </c>
      <c r="K173" s="1631">
        <f t="shared" si="89"/>
        <v>16</v>
      </c>
      <c r="L173" s="1631">
        <f t="shared" si="89"/>
        <v>41</v>
      </c>
      <c r="M173" s="1632">
        <f t="shared" si="89"/>
        <v>120</v>
      </c>
      <c r="N173" s="1624"/>
      <c r="O173" s="1625"/>
      <c r="P173" s="1626"/>
      <c r="Q173" s="1624"/>
      <c r="R173" s="1625"/>
      <c r="S173" s="1626"/>
      <c r="T173" s="1624"/>
      <c r="U173" s="1625"/>
      <c r="V173" s="1626"/>
      <c r="W173" s="1624"/>
      <c r="X173" s="1625"/>
      <c r="Y173" s="1627"/>
      <c r="AB173" s="788" t="b">
        <f t="shared" si="82"/>
        <v>1</v>
      </c>
      <c r="AC173" s="788" t="b">
        <f t="shared" si="82"/>
        <v>1</v>
      </c>
      <c r="AD173" s="788" t="b">
        <f t="shared" si="82"/>
        <v>1</v>
      </c>
      <c r="AE173" s="788" t="b">
        <f t="shared" si="82"/>
        <v>1</v>
      </c>
      <c r="AF173" s="788" t="b">
        <f t="shared" si="82"/>
        <v>1</v>
      </c>
      <c r="AG173" s="788" t="b">
        <f t="shared" si="82"/>
        <v>1</v>
      </c>
      <c r="AH173" s="788" t="b">
        <f t="shared" si="82"/>
        <v>1</v>
      </c>
      <c r="AI173" s="788" t="b">
        <f t="shared" si="82"/>
        <v>1</v>
      </c>
      <c r="AJ173" s="788" t="b">
        <f t="shared" si="82"/>
        <v>1</v>
      </c>
      <c r="AK173" s="788" t="b">
        <f t="shared" si="82"/>
        <v>1</v>
      </c>
      <c r="AL173" s="788" t="b">
        <f t="shared" si="82"/>
        <v>1</v>
      </c>
      <c r="AM173" s="788" t="b">
        <f t="shared" si="82"/>
        <v>1</v>
      </c>
    </row>
    <row r="174" spans="1:39" s="775" customFormat="1" ht="15.75">
      <c r="A174" s="1615" t="s">
        <v>821</v>
      </c>
      <c r="B174" s="1633" t="s">
        <v>743</v>
      </c>
      <c r="C174" s="1628"/>
      <c r="D174" s="868" t="s">
        <v>67</v>
      </c>
      <c r="E174" s="1618"/>
      <c r="F174" s="1619"/>
      <c r="G174" s="1634">
        <v>3</v>
      </c>
      <c r="H174" s="1635">
        <f t="shared" si="87"/>
        <v>90</v>
      </c>
      <c r="I174" s="1636">
        <f t="shared" si="88"/>
        <v>36</v>
      </c>
      <c r="J174" s="1618">
        <v>18</v>
      </c>
      <c r="K174" s="1618">
        <v>9</v>
      </c>
      <c r="L174" s="1618">
        <v>9</v>
      </c>
      <c r="M174" s="1638">
        <f>$H174-$I174</f>
        <v>54</v>
      </c>
      <c r="N174" s="1624"/>
      <c r="O174" s="1625"/>
      <c r="P174" s="1626"/>
      <c r="Q174" s="1624"/>
      <c r="R174" s="1625"/>
      <c r="S174" s="1626"/>
      <c r="T174" s="1624"/>
      <c r="U174" s="1625"/>
      <c r="V174" s="1626">
        <v>4</v>
      </c>
      <c r="W174" s="1624"/>
      <c r="X174" s="1625"/>
      <c r="Y174" s="1627"/>
      <c r="AB174" s="788" t="b">
        <f t="shared" si="82"/>
        <v>1</v>
      </c>
      <c r="AC174" s="788" t="b">
        <f t="shared" si="82"/>
        <v>1</v>
      </c>
      <c r="AD174" s="788" t="b">
        <f t="shared" si="82"/>
        <v>1</v>
      </c>
      <c r="AE174" s="788" t="b">
        <f t="shared" si="82"/>
        <v>1</v>
      </c>
      <c r="AF174" s="788" t="b">
        <f t="shared" si="82"/>
        <v>1</v>
      </c>
      <c r="AG174" s="788" t="b">
        <f t="shared" si="82"/>
        <v>1</v>
      </c>
      <c r="AH174" s="788" t="b">
        <f t="shared" si="82"/>
        <v>1</v>
      </c>
      <c r="AI174" s="788" t="b">
        <f t="shared" si="82"/>
        <v>1</v>
      </c>
      <c r="AJ174" s="788" t="b">
        <f t="shared" si="82"/>
        <v>0</v>
      </c>
      <c r="AK174" s="788" t="b">
        <f t="shared" si="82"/>
        <v>1</v>
      </c>
      <c r="AL174" s="788" t="b">
        <f t="shared" si="82"/>
        <v>1</v>
      </c>
      <c r="AM174" s="788" t="b">
        <f t="shared" si="82"/>
        <v>1</v>
      </c>
    </row>
    <row r="175" spans="1:39" s="775" customFormat="1" ht="15.75">
      <c r="A175" s="1615" t="s">
        <v>822</v>
      </c>
      <c r="B175" s="1633" t="s">
        <v>743</v>
      </c>
      <c r="C175" s="1616">
        <v>7</v>
      </c>
      <c r="D175" s="1617"/>
      <c r="E175" s="1618"/>
      <c r="F175" s="1619"/>
      <c r="G175" s="1634">
        <v>3</v>
      </c>
      <c r="H175" s="1635">
        <f t="shared" si="87"/>
        <v>90</v>
      </c>
      <c r="I175" s="1636">
        <f t="shared" si="88"/>
        <v>45</v>
      </c>
      <c r="J175" s="1618">
        <v>30</v>
      </c>
      <c r="K175" s="1618">
        <v>7</v>
      </c>
      <c r="L175" s="1618">
        <v>8</v>
      </c>
      <c r="M175" s="1638">
        <f>$H175-$I175</f>
        <v>45</v>
      </c>
      <c r="N175" s="1624"/>
      <c r="O175" s="1625"/>
      <c r="P175" s="1626"/>
      <c r="Q175" s="1624"/>
      <c r="R175" s="1625"/>
      <c r="S175" s="1626"/>
      <c r="T175" s="1624"/>
      <c r="U175" s="1625"/>
      <c r="V175" s="1626"/>
      <c r="W175" s="1624">
        <v>3</v>
      </c>
      <c r="X175" s="1625"/>
      <c r="Y175" s="1627"/>
      <c r="AB175" s="788" t="b">
        <f t="shared" si="82"/>
        <v>1</v>
      </c>
      <c r="AC175" s="788" t="b">
        <f t="shared" si="82"/>
        <v>1</v>
      </c>
      <c r="AD175" s="788" t="b">
        <f t="shared" si="82"/>
        <v>1</v>
      </c>
      <c r="AE175" s="788" t="b">
        <f t="shared" si="82"/>
        <v>1</v>
      </c>
      <c r="AF175" s="788" t="b">
        <f t="shared" si="82"/>
        <v>1</v>
      </c>
      <c r="AG175" s="788" t="b">
        <f t="shared" si="82"/>
        <v>1</v>
      </c>
      <c r="AH175" s="788" t="b">
        <f t="shared" si="82"/>
        <v>1</v>
      </c>
      <c r="AI175" s="788" t="b">
        <f t="shared" si="82"/>
        <v>1</v>
      </c>
      <c r="AJ175" s="788" t="b">
        <f t="shared" si="82"/>
        <v>1</v>
      </c>
      <c r="AK175" s="788" t="b">
        <f t="shared" si="82"/>
        <v>0</v>
      </c>
      <c r="AL175" s="788" t="b">
        <f t="shared" si="82"/>
        <v>1</v>
      </c>
      <c r="AM175" s="788" t="b">
        <f t="shared" si="82"/>
        <v>1</v>
      </c>
    </row>
    <row r="176" spans="1:39" s="775" customFormat="1" ht="31.5">
      <c r="A176" s="1615" t="s">
        <v>823</v>
      </c>
      <c r="B176" s="1633" t="s">
        <v>744</v>
      </c>
      <c r="C176" s="1628"/>
      <c r="D176" s="1617"/>
      <c r="E176" s="1618"/>
      <c r="F176" s="1619"/>
      <c r="G176" s="1620">
        <f>SUM(G177:G178)</f>
        <v>1.5</v>
      </c>
      <c r="H176" s="1629">
        <f aca="true" t="shared" si="90" ref="H176:M176">SUM(H177:H178)</f>
        <v>45</v>
      </c>
      <c r="I176" s="1630">
        <f t="shared" si="90"/>
        <v>24</v>
      </c>
      <c r="J176" s="1661">
        <f t="shared" si="90"/>
        <v>0</v>
      </c>
      <c r="K176" s="1661">
        <f t="shared" si="90"/>
        <v>0</v>
      </c>
      <c r="L176" s="1631">
        <f t="shared" si="90"/>
        <v>24</v>
      </c>
      <c r="M176" s="1632">
        <f t="shared" si="90"/>
        <v>21</v>
      </c>
      <c r="N176" s="1624"/>
      <c r="O176" s="1625"/>
      <c r="P176" s="1626"/>
      <c r="Q176" s="1624"/>
      <c r="R176" s="1625"/>
      <c r="S176" s="1626"/>
      <c r="T176" s="1624"/>
      <c r="U176" s="1625"/>
      <c r="V176" s="1626"/>
      <c r="W176" s="1624"/>
      <c r="X176" s="1625"/>
      <c r="Y176" s="1627"/>
      <c r="AB176" s="788" t="b">
        <f t="shared" si="82"/>
        <v>1</v>
      </c>
      <c r="AC176" s="788" t="b">
        <f t="shared" si="82"/>
        <v>1</v>
      </c>
      <c r="AD176" s="788" t="b">
        <f t="shared" si="82"/>
        <v>1</v>
      </c>
      <c r="AE176" s="788" t="b">
        <f t="shared" si="82"/>
        <v>1</v>
      </c>
      <c r="AF176" s="788" t="b">
        <f t="shared" si="82"/>
        <v>1</v>
      </c>
      <c r="AG176" s="788" t="b">
        <f t="shared" si="82"/>
        <v>1</v>
      </c>
      <c r="AH176" s="788" t="b">
        <f t="shared" si="82"/>
        <v>1</v>
      </c>
      <c r="AI176" s="788" t="b">
        <f t="shared" si="82"/>
        <v>1</v>
      </c>
      <c r="AJ176" s="788" t="b">
        <f t="shared" si="82"/>
        <v>1</v>
      </c>
      <c r="AK176" s="788" t="b">
        <f t="shared" si="82"/>
        <v>1</v>
      </c>
      <c r="AL176" s="788" t="b">
        <f t="shared" si="82"/>
        <v>1</v>
      </c>
      <c r="AM176" s="788" t="b">
        <f t="shared" si="82"/>
        <v>1</v>
      </c>
    </row>
    <row r="177" spans="1:39" s="775" customFormat="1" ht="31.5">
      <c r="A177" s="1615" t="s">
        <v>824</v>
      </c>
      <c r="B177" s="1633" t="s">
        <v>744</v>
      </c>
      <c r="C177" s="1628"/>
      <c r="D177" s="1617"/>
      <c r="E177" s="1618"/>
      <c r="F177" s="1619"/>
      <c r="G177" s="1634">
        <v>1</v>
      </c>
      <c r="H177" s="1635">
        <f t="shared" si="87"/>
        <v>30</v>
      </c>
      <c r="I177" s="1636">
        <f t="shared" si="88"/>
        <v>15</v>
      </c>
      <c r="J177" s="1618"/>
      <c r="K177" s="1618"/>
      <c r="L177" s="1618">
        <v>15</v>
      </c>
      <c r="M177" s="1638">
        <f>$H177-$I177</f>
        <v>15</v>
      </c>
      <c r="N177" s="1624"/>
      <c r="O177" s="1625"/>
      <c r="P177" s="1626"/>
      <c r="Q177" s="1624"/>
      <c r="R177" s="1625"/>
      <c r="S177" s="1626"/>
      <c r="T177" s="1624"/>
      <c r="U177" s="1625"/>
      <c r="V177" s="1626"/>
      <c r="W177" s="1624">
        <v>1</v>
      </c>
      <c r="X177" s="1625"/>
      <c r="Y177" s="1627"/>
      <c r="AB177" s="788" t="b">
        <f t="shared" si="82"/>
        <v>1</v>
      </c>
      <c r="AC177" s="788" t="b">
        <f t="shared" si="82"/>
        <v>1</v>
      </c>
      <c r="AD177" s="788" t="b">
        <f t="shared" si="82"/>
        <v>1</v>
      </c>
      <c r="AE177" s="788" t="b">
        <f t="shared" si="82"/>
        <v>1</v>
      </c>
      <c r="AF177" s="788" t="b">
        <f t="shared" si="82"/>
        <v>1</v>
      </c>
      <c r="AG177" s="788" t="b">
        <f t="shared" si="82"/>
        <v>1</v>
      </c>
      <c r="AH177" s="788" t="b">
        <f t="shared" si="82"/>
        <v>1</v>
      </c>
      <c r="AI177" s="788" t="b">
        <f t="shared" si="82"/>
        <v>1</v>
      </c>
      <c r="AJ177" s="788" t="b">
        <f t="shared" si="82"/>
        <v>1</v>
      </c>
      <c r="AK177" s="788" t="b">
        <f t="shared" si="82"/>
        <v>0</v>
      </c>
      <c r="AL177" s="788" t="b">
        <f t="shared" si="82"/>
        <v>1</v>
      </c>
      <c r="AM177" s="788" t="b">
        <f t="shared" si="82"/>
        <v>1</v>
      </c>
    </row>
    <row r="178" spans="1:39" s="775" customFormat="1" ht="31.5">
      <c r="A178" s="1615" t="s">
        <v>825</v>
      </c>
      <c r="B178" s="1633" t="s">
        <v>744</v>
      </c>
      <c r="C178" s="1628"/>
      <c r="D178" s="1617"/>
      <c r="E178" s="1023" t="s">
        <v>90</v>
      </c>
      <c r="F178" s="1619"/>
      <c r="G178" s="1634">
        <v>0.5</v>
      </c>
      <c r="H178" s="1635">
        <f t="shared" si="87"/>
        <v>15</v>
      </c>
      <c r="I178" s="1636">
        <f t="shared" si="88"/>
        <v>9</v>
      </c>
      <c r="J178" s="1618"/>
      <c r="K178" s="1618"/>
      <c r="L178" s="1618">
        <v>9</v>
      </c>
      <c r="M178" s="1638">
        <f>$H178-$I178</f>
        <v>6</v>
      </c>
      <c r="N178" s="1624"/>
      <c r="O178" s="1625"/>
      <c r="P178" s="1626"/>
      <c r="Q178" s="1624"/>
      <c r="R178" s="1625"/>
      <c r="S178" s="1626"/>
      <c r="T178" s="1624"/>
      <c r="U178" s="1625"/>
      <c r="V178" s="1626"/>
      <c r="W178" s="1624"/>
      <c r="X178" s="1625">
        <v>1</v>
      </c>
      <c r="Y178" s="1627"/>
      <c r="AB178" s="788" t="b">
        <f t="shared" si="82"/>
        <v>1</v>
      </c>
      <c r="AC178" s="788" t="b">
        <f t="shared" si="82"/>
        <v>1</v>
      </c>
      <c r="AD178" s="788" t="b">
        <f t="shared" si="82"/>
        <v>1</v>
      </c>
      <c r="AE178" s="788" t="b">
        <f t="shared" si="82"/>
        <v>1</v>
      </c>
      <c r="AF178" s="788" t="b">
        <f t="shared" si="82"/>
        <v>1</v>
      </c>
      <c r="AG178" s="788" t="b">
        <f t="shared" si="82"/>
        <v>1</v>
      </c>
      <c r="AH178" s="788" t="b">
        <f t="shared" si="82"/>
        <v>1</v>
      </c>
      <c r="AI178" s="788" t="b">
        <f t="shared" si="82"/>
        <v>1</v>
      </c>
      <c r="AJ178" s="788" t="b">
        <f t="shared" si="82"/>
        <v>1</v>
      </c>
      <c r="AK178" s="788" t="b">
        <f t="shared" si="82"/>
        <v>1</v>
      </c>
      <c r="AL178" s="788" t="b">
        <f t="shared" si="82"/>
        <v>0</v>
      </c>
      <c r="AM178" s="788" t="b">
        <f t="shared" si="82"/>
        <v>1</v>
      </c>
    </row>
    <row r="179" spans="1:39" s="775" customFormat="1" ht="32.25" thickBot="1">
      <c r="A179" s="1690" t="s">
        <v>826</v>
      </c>
      <c r="B179" s="1843" t="s">
        <v>745</v>
      </c>
      <c r="C179" s="1844"/>
      <c r="D179" s="1845" t="s">
        <v>90</v>
      </c>
      <c r="E179" s="1846"/>
      <c r="F179" s="1847"/>
      <c r="G179" s="1848">
        <v>4</v>
      </c>
      <c r="H179" s="1849">
        <f t="shared" si="87"/>
        <v>120</v>
      </c>
      <c r="I179" s="1850">
        <f t="shared" si="88"/>
        <v>54</v>
      </c>
      <c r="J179" s="1851">
        <v>36</v>
      </c>
      <c r="K179" s="1851">
        <v>9</v>
      </c>
      <c r="L179" s="1851">
        <v>9</v>
      </c>
      <c r="M179" s="1852">
        <f>$H179-$I179</f>
        <v>66</v>
      </c>
      <c r="N179" s="1853"/>
      <c r="O179" s="1854"/>
      <c r="P179" s="1855"/>
      <c r="Q179" s="1853"/>
      <c r="R179" s="1854"/>
      <c r="S179" s="1855"/>
      <c r="T179" s="1853"/>
      <c r="U179" s="1854"/>
      <c r="V179" s="1855"/>
      <c r="W179" s="1853"/>
      <c r="X179" s="1854">
        <v>6</v>
      </c>
      <c r="Y179" s="1856"/>
      <c r="AB179" s="788" t="b">
        <f t="shared" si="82"/>
        <v>1</v>
      </c>
      <c r="AC179" s="788" t="b">
        <f t="shared" si="82"/>
        <v>1</v>
      </c>
      <c r="AD179" s="788" t="b">
        <f t="shared" si="82"/>
        <v>1</v>
      </c>
      <c r="AE179" s="788" t="b">
        <f t="shared" si="82"/>
        <v>1</v>
      </c>
      <c r="AF179" s="788" t="b">
        <f t="shared" si="82"/>
        <v>1</v>
      </c>
      <c r="AG179" s="788" t="b">
        <f t="shared" si="82"/>
        <v>1</v>
      </c>
      <c r="AH179" s="788" t="b">
        <f t="shared" si="82"/>
        <v>1</v>
      </c>
      <c r="AI179" s="788" t="b">
        <f t="shared" si="82"/>
        <v>1</v>
      </c>
      <c r="AJ179" s="788" t="b">
        <f t="shared" si="82"/>
        <v>1</v>
      </c>
      <c r="AK179" s="788" t="b">
        <f t="shared" si="82"/>
        <v>1</v>
      </c>
      <c r="AL179" s="788" t="b">
        <f t="shared" si="82"/>
        <v>0</v>
      </c>
      <c r="AM179" s="788" t="b">
        <f t="shared" si="82"/>
        <v>1</v>
      </c>
    </row>
    <row r="180" spans="1:40" s="775" customFormat="1" ht="23.25" customHeight="1" hidden="1" thickBot="1">
      <c r="A180" s="2207" t="s">
        <v>815</v>
      </c>
      <c r="B180" s="2406"/>
      <c r="C180" s="2406"/>
      <c r="D180" s="2406"/>
      <c r="E180" s="2406"/>
      <c r="F180" s="2407"/>
      <c r="G180" s="1692">
        <f>G125+G128+G129+G152+G153+G156+G157+G158+G159+G164+G165+G166+G167+G168+G169</f>
        <v>72.5</v>
      </c>
      <c r="H180" s="1742">
        <f aca="true" t="shared" si="91" ref="H180:M180">H125+H128+H129+H152+H153+H156+H157+H158+H159+H164+H165+H166+H167+H168+H169</f>
        <v>2175</v>
      </c>
      <c r="I180" s="1742">
        <f t="shared" si="91"/>
        <v>1053</v>
      </c>
      <c r="J180" s="1742">
        <f t="shared" si="91"/>
        <v>563</v>
      </c>
      <c r="K180" s="1742">
        <f t="shared" si="91"/>
        <v>238</v>
      </c>
      <c r="L180" s="1742">
        <f t="shared" si="91"/>
        <v>252</v>
      </c>
      <c r="M180" s="1742">
        <f t="shared" si="91"/>
        <v>1122</v>
      </c>
      <c r="N180" s="1798">
        <f aca="true" t="shared" si="92" ref="N180:Y180">SUM(N125:N129,N152:N179)</f>
        <v>0</v>
      </c>
      <c r="O180" s="1798">
        <f t="shared" si="92"/>
        <v>0</v>
      </c>
      <c r="P180" s="1798">
        <f t="shared" si="92"/>
        <v>0</v>
      </c>
      <c r="Q180" s="1797">
        <f t="shared" si="92"/>
        <v>3</v>
      </c>
      <c r="R180" s="1797">
        <f t="shared" si="92"/>
        <v>10</v>
      </c>
      <c r="S180" s="1797">
        <f t="shared" si="92"/>
        <v>4</v>
      </c>
      <c r="T180" s="1797">
        <f t="shared" si="92"/>
        <v>10</v>
      </c>
      <c r="U180" s="1797">
        <f t="shared" si="92"/>
        <v>15</v>
      </c>
      <c r="V180" s="1797">
        <f t="shared" si="92"/>
        <v>15</v>
      </c>
      <c r="W180" s="1797">
        <f t="shared" si="92"/>
        <v>17</v>
      </c>
      <c r="X180" s="1797">
        <f t="shared" si="92"/>
        <v>14</v>
      </c>
      <c r="Y180" s="1797">
        <f t="shared" si="92"/>
        <v>10</v>
      </c>
      <c r="AB180" s="1746">
        <f aca="true" t="shared" si="93" ref="AB180:AM180">SUMIF(AB125:AB129,FALSE,$G125:$G129)+SUMIF(AB152:AB179,FALSE,$G152:$G179)</f>
        <v>0</v>
      </c>
      <c r="AC180" s="1746">
        <f t="shared" si="93"/>
        <v>0</v>
      </c>
      <c r="AD180" s="1746">
        <f t="shared" si="93"/>
        <v>0</v>
      </c>
      <c r="AE180" s="1746">
        <f t="shared" si="93"/>
        <v>3</v>
      </c>
      <c r="AF180" s="1746">
        <f t="shared" si="93"/>
        <v>5</v>
      </c>
      <c r="AG180" s="1746">
        <f t="shared" si="93"/>
        <v>2.5</v>
      </c>
      <c r="AH180" s="1746">
        <f t="shared" si="93"/>
        <v>9</v>
      </c>
      <c r="AI180" s="1746">
        <f t="shared" si="93"/>
        <v>10</v>
      </c>
      <c r="AJ180" s="1746">
        <f t="shared" si="93"/>
        <v>11</v>
      </c>
      <c r="AK180" s="1746">
        <f t="shared" si="93"/>
        <v>17</v>
      </c>
      <c r="AL180" s="1746">
        <f t="shared" si="93"/>
        <v>8</v>
      </c>
      <c r="AM180" s="1746">
        <f t="shared" si="93"/>
        <v>7</v>
      </c>
      <c r="AN180" s="1787">
        <f>SUM(AB180:AM180)</f>
        <v>72.5</v>
      </c>
    </row>
    <row r="181" spans="1:40" s="775" customFormat="1" ht="23.25" customHeight="1" hidden="1" thickBot="1">
      <c r="A181" s="2207"/>
      <c r="B181" s="2208"/>
      <c r="C181" s="2208"/>
      <c r="D181" s="2208"/>
      <c r="E181" s="2208"/>
      <c r="F181" s="2208"/>
      <c r="G181" s="2208"/>
      <c r="H181" s="2208"/>
      <c r="I181" s="2208"/>
      <c r="J181" s="2208"/>
      <c r="K181" s="2208"/>
      <c r="L181" s="2208"/>
      <c r="M181" s="2208"/>
      <c r="N181" s="2208"/>
      <c r="O181" s="2208"/>
      <c r="P181" s="2208"/>
      <c r="Q181" s="2208"/>
      <c r="R181" s="2208"/>
      <c r="S181" s="2208"/>
      <c r="T181" s="2208"/>
      <c r="U181" s="2208"/>
      <c r="V181" s="2208"/>
      <c r="W181" s="2208"/>
      <c r="X181" s="2208"/>
      <c r="Y181" s="2209"/>
      <c r="AB181" s="719" t="s">
        <v>43</v>
      </c>
      <c r="AC181" s="1745">
        <f>AB180+AC180+AD180</f>
        <v>0</v>
      </c>
      <c r="AD181" s="719"/>
      <c r="AE181" s="719" t="s">
        <v>44</v>
      </c>
      <c r="AF181" s="1745">
        <f>AE180+AF180+AG180</f>
        <v>10.5</v>
      </c>
      <c r="AG181" s="719"/>
      <c r="AH181" s="719" t="s">
        <v>45</v>
      </c>
      <c r="AI181" s="1745">
        <f>AH180+AI180+AJ180</f>
        <v>30</v>
      </c>
      <c r="AJ181" s="719"/>
      <c r="AK181" s="719" t="s">
        <v>46</v>
      </c>
      <c r="AL181" s="1745">
        <f>AK180+AL180+AM180</f>
        <v>32</v>
      </c>
      <c r="AM181" s="719"/>
      <c r="AN181" s="1743">
        <f>AC181+AF181+AI181+AL181</f>
        <v>72.5</v>
      </c>
    </row>
    <row r="182" spans="1:39" s="775" customFormat="1" ht="15.75">
      <c r="A182" s="1824" t="s">
        <v>841</v>
      </c>
      <c r="B182" s="1586" t="s">
        <v>692</v>
      </c>
      <c r="C182" s="1548"/>
      <c r="D182" s="1464" t="s">
        <v>90</v>
      </c>
      <c r="E182" s="366"/>
      <c r="F182" s="1465"/>
      <c r="G182" s="1547">
        <v>3</v>
      </c>
      <c r="H182" s="1788">
        <f aca="true" t="shared" si="94" ref="H182:H208">G182*30</f>
        <v>90</v>
      </c>
      <c r="I182" s="1693">
        <f>J182+K182+L182</f>
        <v>45</v>
      </c>
      <c r="J182" s="223">
        <v>27</v>
      </c>
      <c r="K182" s="1466">
        <v>18</v>
      </c>
      <c r="L182" s="1466"/>
      <c r="M182" s="1467">
        <f>H182-I182</f>
        <v>45</v>
      </c>
      <c r="N182" s="1545"/>
      <c r="O182" s="1031"/>
      <c r="P182" s="1468"/>
      <c r="Q182" s="1545"/>
      <c r="R182" s="1031"/>
      <c r="S182" s="1468"/>
      <c r="T182" s="1545"/>
      <c r="U182" s="1031"/>
      <c r="V182" s="1546"/>
      <c r="W182" s="1469"/>
      <c r="X182" s="1470">
        <v>5</v>
      </c>
      <c r="Y182" s="1691"/>
      <c r="AB182" s="788" t="b">
        <f aca="true" t="shared" si="95" ref="AB182:AM197">ISBLANK(N182)</f>
        <v>1</v>
      </c>
      <c r="AC182" s="788" t="b">
        <f t="shared" si="95"/>
        <v>1</v>
      </c>
      <c r="AD182" s="788" t="b">
        <f t="shared" si="95"/>
        <v>1</v>
      </c>
      <c r="AE182" s="788" t="b">
        <f t="shared" si="95"/>
        <v>1</v>
      </c>
      <c r="AF182" s="788" t="b">
        <f t="shared" si="95"/>
        <v>1</v>
      </c>
      <c r="AG182" s="788" t="b">
        <f t="shared" si="95"/>
        <v>1</v>
      </c>
      <c r="AH182" s="788" t="b">
        <f t="shared" si="95"/>
        <v>1</v>
      </c>
      <c r="AI182" s="788" t="b">
        <f t="shared" si="95"/>
        <v>1</v>
      </c>
      <c r="AJ182" s="788" t="b">
        <f t="shared" si="95"/>
        <v>1</v>
      </c>
      <c r="AK182" s="788" t="b">
        <f t="shared" si="95"/>
        <v>1</v>
      </c>
      <c r="AL182" s="788" t="b">
        <f t="shared" si="95"/>
        <v>0</v>
      </c>
      <c r="AM182" s="788" t="b">
        <f t="shared" si="95"/>
        <v>1</v>
      </c>
    </row>
    <row r="183" spans="1:39" s="775" customFormat="1" ht="15.75">
      <c r="A183" s="1593" t="s">
        <v>776</v>
      </c>
      <c r="B183" s="1554" t="s">
        <v>691</v>
      </c>
      <c r="C183" s="1555" t="s">
        <v>66</v>
      </c>
      <c r="D183" s="1556"/>
      <c r="E183" s="1556"/>
      <c r="F183" s="1557"/>
      <c r="G183" s="1558">
        <v>4</v>
      </c>
      <c r="H183" s="1705">
        <f>G183*30</f>
        <v>120</v>
      </c>
      <c r="I183" s="1694">
        <f>J183+K183+L183</f>
        <v>54</v>
      </c>
      <c r="J183" s="1559">
        <v>36</v>
      </c>
      <c r="K183" s="1559">
        <v>18</v>
      </c>
      <c r="L183" s="1559"/>
      <c r="M183" s="1560">
        <f>H183-I183</f>
        <v>66</v>
      </c>
      <c r="N183" s="870"/>
      <c r="O183" s="871"/>
      <c r="P183" s="869"/>
      <c r="Q183" s="867"/>
      <c r="R183" s="871"/>
      <c r="S183" s="869"/>
      <c r="T183" s="1561"/>
      <c r="U183" s="1728">
        <v>6</v>
      </c>
      <c r="V183" s="869"/>
      <c r="W183" s="867"/>
      <c r="X183" s="872"/>
      <c r="Y183" s="211"/>
      <c r="AB183" s="788" t="b">
        <f t="shared" si="95"/>
        <v>1</v>
      </c>
      <c r="AC183" s="788" t="b">
        <f t="shared" si="95"/>
        <v>1</v>
      </c>
      <c r="AD183" s="788" t="b">
        <f t="shared" si="95"/>
        <v>1</v>
      </c>
      <c r="AE183" s="788" t="b">
        <f t="shared" si="95"/>
        <v>1</v>
      </c>
      <c r="AF183" s="788" t="b">
        <f t="shared" si="95"/>
        <v>1</v>
      </c>
      <c r="AG183" s="788" t="b">
        <f t="shared" si="95"/>
        <v>1</v>
      </c>
      <c r="AH183" s="788" t="b">
        <f t="shared" si="95"/>
        <v>1</v>
      </c>
      <c r="AI183" s="788" t="b">
        <f t="shared" si="95"/>
        <v>0</v>
      </c>
      <c r="AJ183" s="788" t="b">
        <f t="shared" si="95"/>
        <v>1</v>
      </c>
      <c r="AK183" s="788" t="b">
        <f t="shared" si="95"/>
        <v>1</v>
      </c>
      <c r="AL183" s="788" t="b">
        <f t="shared" si="95"/>
        <v>1</v>
      </c>
      <c r="AM183" s="788" t="b">
        <f t="shared" si="95"/>
        <v>1</v>
      </c>
    </row>
    <row r="184" spans="1:39" s="775" customFormat="1" ht="15.75">
      <c r="A184" s="1593" t="s">
        <v>777</v>
      </c>
      <c r="B184" s="1577" t="s">
        <v>693</v>
      </c>
      <c r="C184" s="1471"/>
      <c r="D184" s="1472"/>
      <c r="E184" s="1473"/>
      <c r="F184" s="1474"/>
      <c r="G184" s="1475">
        <f>SUM(G185:G186)</f>
        <v>6</v>
      </c>
      <c r="H184" s="1706">
        <f t="shared" si="94"/>
        <v>180</v>
      </c>
      <c r="I184" s="1695">
        <f>SUM(I185:I186)</f>
        <v>76</v>
      </c>
      <c r="J184" s="1476">
        <f>SUM(J185:J186)</f>
        <v>51</v>
      </c>
      <c r="K184" s="1476">
        <f>SUM(K185:K186)</f>
        <v>25</v>
      </c>
      <c r="L184" s="1476"/>
      <c r="M184" s="1476">
        <f>SUM(M185:M186)</f>
        <v>104</v>
      </c>
      <c r="N184" s="1477"/>
      <c r="O184" s="1478"/>
      <c r="P184" s="1479"/>
      <c r="Q184" s="1480"/>
      <c r="R184" s="1478"/>
      <c r="S184" s="1481"/>
      <c r="T184" s="1482"/>
      <c r="U184" s="1478"/>
      <c r="V184" s="1481"/>
      <c r="W184" s="1482"/>
      <c r="X184" s="1478"/>
      <c r="Y184" s="1479"/>
      <c r="AB184" s="788" t="b">
        <f t="shared" si="95"/>
        <v>1</v>
      </c>
      <c r="AC184" s="788" t="b">
        <f t="shared" si="95"/>
        <v>1</v>
      </c>
      <c r="AD184" s="788" t="b">
        <f t="shared" si="95"/>
        <v>1</v>
      </c>
      <c r="AE184" s="788" t="b">
        <f t="shared" si="95"/>
        <v>1</v>
      </c>
      <c r="AF184" s="788" t="b">
        <f t="shared" si="95"/>
        <v>1</v>
      </c>
      <c r="AG184" s="788" t="b">
        <f t="shared" si="95"/>
        <v>1</v>
      </c>
      <c r="AH184" s="788" t="b">
        <f t="shared" si="95"/>
        <v>1</v>
      </c>
      <c r="AI184" s="788" t="b">
        <f t="shared" si="95"/>
        <v>1</v>
      </c>
      <c r="AJ184" s="788" t="b">
        <f t="shared" si="95"/>
        <v>1</v>
      </c>
      <c r="AK184" s="788" t="b">
        <f t="shared" si="95"/>
        <v>1</v>
      </c>
      <c r="AL184" s="788" t="b">
        <f t="shared" si="95"/>
        <v>1</v>
      </c>
      <c r="AM184" s="788" t="b">
        <f t="shared" si="95"/>
        <v>1</v>
      </c>
    </row>
    <row r="185" spans="1:39" s="775" customFormat="1" ht="15.75">
      <c r="A185" s="1593" t="s">
        <v>842</v>
      </c>
      <c r="B185" s="1483" t="s">
        <v>694</v>
      </c>
      <c r="C185" s="1471"/>
      <c r="D185" s="1484"/>
      <c r="E185" s="1472"/>
      <c r="F185" s="1485"/>
      <c r="G185" s="1486">
        <v>3</v>
      </c>
      <c r="H185" s="1707">
        <f t="shared" si="94"/>
        <v>90</v>
      </c>
      <c r="I185" s="1696">
        <f>J185+K185+L185</f>
        <v>36</v>
      </c>
      <c r="J185" s="1487">
        <v>27</v>
      </c>
      <c r="K185" s="1488">
        <v>9</v>
      </c>
      <c r="L185" s="1488"/>
      <c r="M185" s="1489">
        <f aca="true" t="shared" si="96" ref="M185:M190">H185-I185</f>
        <v>54</v>
      </c>
      <c r="N185" s="1477"/>
      <c r="O185" s="1478"/>
      <c r="P185" s="1479"/>
      <c r="Q185" s="1480"/>
      <c r="R185" s="1478"/>
      <c r="S185" s="1481"/>
      <c r="T185" s="1482"/>
      <c r="U185" s="1478"/>
      <c r="V185" s="1481"/>
      <c r="W185" s="1482"/>
      <c r="X185" s="1478">
        <v>4</v>
      </c>
      <c r="Y185" s="1479"/>
      <c r="AB185" s="788" t="b">
        <f t="shared" si="95"/>
        <v>1</v>
      </c>
      <c r="AC185" s="788" t="b">
        <f t="shared" si="95"/>
        <v>1</v>
      </c>
      <c r="AD185" s="788" t="b">
        <f t="shared" si="95"/>
        <v>1</v>
      </c>
      <c r="AE185" s="788" t="b">
        <f t="shared" si="95"/>
        <v>1</v>
      </c>
      <c r="AF185" s="788" t="b">
        <f t="shared" si="95"/>
        <v>1</v>
      </c>
      <c r="AG185" s="788" t="b">
        <f t="shared" si="95"/>
        <v>1</v>
      </c>
      <c r="AH185" s="788" t="b">
        <f t="shared" si="95"/>
        <v>1</v>
      </c>
      <c r="AI185" s="788" t="b">
        <f t="shared" si="95"/>
        <v>1</v>
      </c>
      <c r="AJ185" s="788" t="b">
        <f t="shared" si="95"/>
        <v>1</v>
      </c>
      <c r="AK185" s="788" t="b">
        <f t="shared" si="95"/>
        <v>1</v>
      </c>
      <c r="AL185" s="788" t="b">
        <f t="shared" si="95"/>
        <v>0</v>
      </c>
      <c r="AM185" s="788" t="b">
        <f t="shared" si="95"/>
        <v>1</v>
      </c>
    </row>
    <row r="186" spans="1:39" s="775" customFormat="1" ht="15.75">
      <c r="A186" s="1593" t="s">
        <v>843</v>
      </c>
      <c r="B186" s="1483" t="s">
        <v>694</v>
      </c>
      <c r="C186" s="1471" t="s">
        <v>84</v>
      </c>
      <c r="D186" s="1472"/>
      <c r="E186" s="1472"/>
      <c r="F186" s="1485"/>
      <c r="G186" s="1490">
        <v>3</v>
      </c>
      <c r="H186" s="1707">
        <f t="shared" si="94"/>
        <v>90</v>
      </c>
      <c r="I186" s="1696">
        <f>J186+K186+L186</f>
        <v>40</v>
      </c>
      <c r="J186" s="1487">
        <v>24</v>
      </c>
      <c r="K186" s="1488">
        <v>16</v>
      </c>
      <c r="L186" s="1488"/>
      <c r="M186" s="1489">
        <f t="shared" si="96"/>
        <v>50</v>
      </c>
      <c r="N186" s="1477"/>
      <c r="O186" s="1478"/>
      <c r="P186" s="1479"/>
      <c r="Q186" s="1480"/>
      <c r="R186" s="1478"/>
      <c r="S186" s="1481"/>
      <c r="T186" s="1482"/>
      <c r="U186" s="1478"/>
      <c r="V186" s="1481"/>
      <c r="W186" s="1482"/>
      <c r="X186" s="1478"/>
      <c r="Y186" s="1479">
        <v>5</v>
      </c>
      <c r="AB186" s="788" t="b">
        <f t="shared" si="95"/>
        <v>1</v>
      </c>
      <c r="AC186" s="788" t="b">
        <f t="shared" si="95"/>
        <v>1</v>
      </c>
      <c r="AD186" s="788" t="b">
        <f t="shared" si="95"/>
        <v>1</v>
      </c>
      <c r="AE186" s="788" t="b">
        <f t="shared" si="95"/>
        <v>1</v>
      </c>
      <c r="AF186" s="788" t="b">
        <f t="shared" si="95"/>
        <v>1</v>
      </c>
      <c r="AG186" s="788" t="b">
        <f t="shared" si="95"/>
        <v>1</v>
      </c>
      <c r="AH186" s="788" t="b">
        <f t="shared" si="95"/>
        <v>1</v>
      </c>
      <c r="AI186" s="788" t="b">
        <f t="shared" si="95"/>
        <v>1</v>
      </c>
      <c r="AJ186" s="788" t="b">
        <f t="shared" si="95"/>
        <v>1</v>
      </c>
      <c r="AK186" s="788" t="b">
        <f t="shared" si="95"/>
        <v>1</v>
      </c>
      <c r="AL186" s="788" t="b">
        <f t="shared" si="95"/>
        <v>1</v>
      </c>
      <c r="AM186" s="788" t="b">
        <f t="shared" si="95"/>
        <v>0</v>
      </c>
    </row>
    <row r="187" spans="1:39" s="775" customFormat="1" ht="15.75">
      <c r="A187" s="1593" t="s">
        <v>778</v>
      </c>
      <c r="B187" s="1577" t="s">
        <v>695</v>
      </c>
      <c r="C187" s="1471"/>
      <c r="D187" s="1472"/>
      <c r="E187" s="1472"/>
      <c r="F187" s="1485"/>
      <c r="G187" s="1491">
        <f>SUM(G188:G189)</f>
        <v>9</v>
      </c>
      <c r="H187" s="1706">
        <f t="shared" si="94"/>
        <v>270</v>
      </c>
      <c r="I187" s="1695">
        <f>SUM(I188:I189)</f>
        <v>129</v>
      </c>
      <c r="J187" s="1476">
        <f>SUM(J188:J189)</f>
        <v>87</v>
      </c>
      <c r="K187" s="1476">
        <f>SUM(K188:K189)</f>
        <v>18</v>
      </c>
      <c r="L187" s="1476">
        <f>SUM(L188:L189)</f>
        <v>24</v>
      </c>
      <c r="M187" s="1492">
        <f t="shared" si="96"/>
        <v>141</v>
      </c>
      <c r="N187" s="1477"/>
      <c r="O187" s="1478"/>
      <c r="P187" s="1479"/>
      <c r="Q187" s="1480"/>
      <c r="R187" s="1478"/>
      <c r="S187" s="1481"/>
      <c r="T187" s="1482"/>
      <c r="U187" s="1478"/>
      <c r="V187" s="1481"/>
      <c r="W187" s="1482"/>
      <c r="X187" s="1478"/>
      <c r="Y187" s="1479"/>
      <c r="AB187" s="788" t="b">
        <f t="shared" si="95"/>
        <v>1</v>
      </c>
      <c r="AC187" s="788" t="b">
        <f t="shared" si="95"/>
        <v>1</v>
      </c>
      <c r="AD187" s="788" t="b">
        <f t="shared" si="95"/>
        <v>1</v>
      </c>
      <c r="AE187" s="788" t="b">
        <f t="shared" si="95"/>
        <v>1</v>
      </c>
      <c r="AF187" s="788" t="b">
        <f t="shared" si="95"/>
        <v>1</v>
      </c>
      <c r="AG187" s="788" t="b">
        <f t="shared" si="95"/>
        <v>1</v>
      </c>
      <c r="AH187" s="788" t="b">
        <f t="shared" si="95"/>
        <v>1</v>
      </c>
      <c r="AI187" s="788" t="b">
        <f t="shared" si="95"/>
        <v>1</v>
      </c>
      <c r="AJ187" s="788" t="b">
        <f t="shared" si="95"/>
        <v>1</v>
      </c>
      <c r="AK187" s="788" t="b">
        <f t="shared" si="95"/>
        <v>1</v>
      </c>
      <c r="AL187" s="788" t="b">
        <f t="shared" si="95"/>
        <v>1</v>
      </c>
      <c r="AM187" s="788" t="b">
        <f t="shared" si="95"/>
        <v>1</v>
      </c>
    </row>
    <row r="188" spans="1:39" s="775" customFormat="1" ht="15.75">
      <c r="A188" s="1593" t="s">
        <v>779</v>
      </c>
      <c r="B188" s="1483" t="s">
        <v>695</v>
      </c>
      <c r="C188" s="1471"/>
      <c r="D188" s="1484">
        <v>7</v>
      </c>
      <c r="E188" s="1472"/>
      <c r="F188" s="1485"/>
      <c r="G188" s="1490">
        <v>5</v>
      </c>
      <c r="H188" s="1707">
        <f t="shared" si="94"/>
        <v>150</v>
      </c>
      <c r="I188" s="1696">
        <f>J188+K188+L188</f>
        <v>75</v>
      </c>
      <c r="J188" s="1487">
        <v>60</v>
      </c>
      <c r="K188" s="1488"/>
      <c r="L188" s="1488">
        <v>15</v>
      </c>
      <c r="M188" s="1489">
        <f t="shared" si="96"/>
        <v>75</v>
      </c>
      <c r="N188" s="1477"/>
      <c r="O188" s="1478"/>
      <c r="P188" s="1479"/>
      <c r="Q188" s="1480"/>
      <c r="R188" s="1478"/>
      <c r="S188" s="1481"/>
      <c r="T188" s="1482"/>
      <c r="U188" s="1478"/>
      <c r="V188" s="1481"/>
      <c r="W188" s="1482">
        <v>5</v>
      </c>
      <c r="X188" s="1478"/>
      <c r="Y188" s="1479"/>
      <c r="AB188" s="788" t="b">
        <f t="shared" si="95"/>
        <v>1</v>
      </c>
      <c r="AC188" s="788" t="b">
        <f t="shared" si="95"/>
        <v>1</v>
      </c>
      <c r="AD188" s="788" t="b">
        <f t="shared" si="95"/>
        <v>1</v>
      </c>
      <c r="AE188" s="788" t="b">
        <f t="shared" si="95"/>
        <v>1</v>
      </c>
      <c r="AF188" s="788" t="b">
        <f t="shared" si="95"/>
        <v>1</v>
      </c>
      <c r="AG188" s="788" t="b">
        <f t="shared" si="95"/>
        <v>1</v>
      </c>
      <c r="AH188" s="788" t="b">
        <f t="shared" si="95"/>
        <v>1</v>
      </c>
      <c r="AI188" s="788" t="b">
        <f t="shared" si="95"/>
        <v>1</v>
      </c>
      <c r="AJ188" s="788" t="b">
        <f t="shared" si="95"/>
        <v>1</v>
      </c>
      <c r="AK188" s="788" t="b">
        <f t="shared" si="95"/>
        <v>0</v>
      </c>
      <c r="AL188" s="788" t="b">
        <f t="shared" si="95"/>
        <v>1</v>
      </c>
      <c r="AM188" s="788" t="b">
        <f t="shared" si="95"/>
        <v>1</v>
      </c>
    </row>
    <row r="189" spans="1:39" s="775" customFormat="1" ht="15.75">
      <c r="A189" s="1593" t="s">
        <v>780</v>
      </c>
      <c r="B189" s="1483" t="s">
        <v>695</v>
      </c>
      <c r="C189" s="1471" t="s">
        <v>90</v>
      </c>
      <c r="D189" s="1472"/>
      <c r="E189" s="1472"/>
      <c r="F189" s="1485"/>
      <c r="G189" s="1490">
        <v>4</v>
      </c>
      <c r="H189" s="1707">
        <f t="shared" si="94"/>
        <v>120</v>
      </c>
      <c r="I189" s="1696">
        <f>J189+K189+L189</f>
        <v>54</v>
      </c>
      <c r="J189" s="1487">
        <v>27</v>
      </c>
      <c r="K189" s="1488">
        <v>18</v>
      </c>
      <c r="L189" s="1488">
        <v>9</v>
      </c>
      <c r="M189" s="1489">
        <f t="shared" si="96"/>
        <v>66</v>
      </c>
      <c r="N189" s="1477"/>
      <c r="O189" s="1478"/>
      <c r="P189" s="1479"/>
      <c r="Q189" s="1480"/>
      <c r="R189" s="1478"/>
      <c r="S189" s="1481"/>
      <c r="T189" s="1482"/>
      <c r="U189" s="1478"/>
      <c r="V189" s="1481"/>
      <c r="W189" s="1482"/>
      <c r="X189" s="1478">
        <v>6</v>
      </c>
      <c r="Y189" s="1479"/>
      <c r="AB189" s="788" t="b">
        <f t="shared" si="95"/>
        <v>1</v>
      </c>
      <c r="AC189" s="788" t="b">
        <f t="shared" si="95"/>
        <v>1</v>
      </c>
      <c r="AD189" s="788" t="b">
        <f t="shared" si="95"/>
        <v>1</v>
      </c>
      <c r="AE189" s="788" t="b">
        <f t="shared" si="95"/>
        <v>1</v>
      </c>
      <c r="AF189" s="788" t="b">
        <f t="shared" si="95"/>
        <v>1</v>
      </c>
      <c r="AG189" s="788" t="b">
        <f t="shared" si="95"/>
        <v>1</v>
      </c>
      <c r="AH189" s="788" t="b">
        <f t="shared" si="95"/>
        <v>1</v>
      </c>
      <c r="AI189" s="788" t="b">
        <f t="shared" si="95"/>
        <v>1</v>
      </c>
      <c r="AJ189" s="788" t="b">
        <f t="shared" si="95"/>
        <v>1</v>
      </c>
      <c r="AK189" s="788" t="b">
        <f t="shared" si="95"/>
        <v>1</v>
      </c>
      <c r="AL189" s="788" t="b">
        <f t="shared" si="95"/>
        <v>0</v>
      </c>
      <c r="AM189" s="788" t="b">
        <f t="shared" si="95"/>
        <v>1</v>
      </c>
    </row>
    <row r="190" spans="1:39" s="775" customFormat="1" ht="15.75">
      <c r="A190" s="1593" t="s">
        <v>781</v>
      </c>
      <c r="B190" s="1587" t="s">
        <v>696</v>
      </c>
      <c r="C190" s="1471" t="s">
        <v>84</v>
      </c>
      <c r="D190" s="1472"/>
      <c r="E190" s="1472"/>
      <c r="F190" s="1485"/>
      <c r="G190" s="1493">
        <v>3</v>
      </c>
      <c r="H190" s="1706">
        <f t="shared" si="94"/>
        <v>90</v>
      </c>
      <c r="I190" s="1697">
        <f>J190+K190+L190</f>
        <v>40</v>
      </c>
      <c r="J190" s="1494">
        <v>16</v>
      </c>
      <c r="K190" s="1495">
        <v>8</v>
      </c>
      <c r="L190" s="1495">
        <v>16</v>
      </c>
      <c r="M190" s="1492">
        <f t="shared" si="96"/>
        <v>50</v>
      </c>
      <c r="N190" s="1477"/>
      <c r="O190" s="1478"/>
      <c r="P190" s="1479"/>
      <c r="Q190" s="1480"/>
      <c r="R190" s="1478"/>
      <c r="S190" s="1481"/>
      <c r="T190" s="1482"/>
      <c r="U190" s="1478"/>
      <c r="V190" s="1481"/>
      <c r="W190" s="1482"/>
      <c r="X190" s="1478"/>
      <c r="Y190" s="1479">
        <v>5</v>
      </c>
      <c r="AB190" s="788" t="b">
        <f t="shared" si="95"/>
        <v>1</v>
      </c>
      <c r="AC190" s="788" t="b">
        <f t="shared" si="95"/>
        <v>1</v>
      </c>
      <c r="AD190" s="788" t="b">
        <f t="shared" si="95"/>
        <v>1</v>
      </c>
      <c r="AE190" s="788" t="b">
        <f t="shared" si="95"/>
        <v>1</v>
      </c>
      <c r="AF190" s="788" t="b">
        <f t="shared" si="95"/>
        <v>1</v>
      </c>
      <c r="AG190" s="788" t="b">
        <f t="shared" si="95"/>
        <v>1</v>
      </c>
      <c r="AH190" s="788" t="b">
        <f t="shared" si="95"/>
        <v>1</v>
      </c>
      <c r="AI190" s="788" t="b">
        <f t="shared" si="95"/>
        <v>1</v>
      </c>
      <c r="AJ190" s="788" t="b">
        <f t="shared" si="95"/>
        <v>1</v>
      </c>
      <c r="AK190" s="788" t="b">
        <f t="shared" si="95"/>
        <v>1</v>
      </c>
      <c r="AL190" s="788" t="b">
        <f t="shared" si="95"/>
        <v>1</v>
      </c>
      <c r="AM190" s="788" t="b">
        <f t="shared" si="95"/>
        <v>0</v>
      </c>
    </row>
    <row r="191" spans="1:39" s="775" customFormat="1" ht="15.75">
      <c r="A191" s="1593" t="s">
        <v>783</v>
      </c>
      <c r="B191" s="1578" t="s">
        <v>697</v>
      </c>
      <c r="C191" s="1496"/>
      <c r="D191" s="1497"/>
      <c r="E191" s="1497"/>
      <c r="F191" s="1498"/>
      <c r="G191" s="1499">
        <f>SUM(G192:G194)</f>
        <v>7</v>
      </c>
      <c r="H191" s="1706">
        <f t="shared" si="94"/>
        <v>210</v>
      </c>
      <c r="I191" s="1698">
        <f>SUM(I192:I194)</f>
        <v>105</v>
      </c>
      <c r="J191" s="1500">
        <f>SUM(J192:J194)</f>
        <v>54</v>
      </c>
      <c r="K191" s="1500">
        <f>SUM(K192:K194)</f>
        <v>9</v>
      </c>
      <c r="L191" s="1500">
        <f>SUM(L192:L194)</f>
        <v>42</v>
      </c>
      <c r="M191" s="1501">
        <f>H191-I191</f>
        <v>105</v>
      </c>
      <c r="N191" s="1502"/>
      <c r="O191" s="1497"/>
      <c r="P191" s="1503"/>
      <c r="Q191" s="1496"/>
      <c r="R191" s="1497"/>
      <c r="S191" s="1504"/>
      <c r="T191" s="1505"/>
      <c r="U191" s="1497"/>
      <c r="V191" s="1504"/>
      <c r="W191" s="1505"/>
      <c r="X191" s="1497"/>
      <c r="Y191" s="1503"/>
      <c r="AB191" s="788" t="b">
        <f t="shared" si="95"/>
        <v>1</v>
      </c>
      <c r="AC191" s="788" t="b">
        <f t="shared" si="95"/>
        <v>1</v>
      </c>
      <c r="AD191" s="788" t="b">
        <f t="shared" si="95"/>
        <v>1</v>
      </c>
      <c r="AE191" s="788" t="b">
        <f t="shared" si="95"/>
        <v>1</v>
      </c>
      <c r="AF191" s="788" t="b">
        <f t="shared" si="95"/>
        <v>1</v>
      </c>
      <c r="AG191" s="788" t="b">
        <f t="shared" si="95"/>
        <v>1</v>
      </c>
      <c r="AH191" s="788" t="b">
        <f t="shared" si="95"/>
        <v>1</v>
      </c>
      <c r="AI191" s="788" t="b">
        <f t="shared" si="95"/>
        <v>1</v>
      </c>
      <c r="AJ191" s="788" t="b">
        <f t="shared" si="95"/>
        <v>1</v>
      </c>
      <c r="AK191" s="788" t="b">
        <f t="shared" si="95"/>
        <v>1</v>
      </c>
      <c r="AL191" s="788" t="b">
        <f t="shared" si="95"/>
        <v>1</v>
      </c>
      <c r="AM191" s="788" t="b">
        <f t="shared" si="95"/>
        <v>1</v>
      </c>
    </row>
    <row r="192" spans="1:39" s="775" customFormat="1" ht="15.75">
      <c r="A192" s="1593" t="s">
        <v>844</v>
      </c>
      <c r="B192" s="1579" t="s">
        <v>697</v>
      </c>
      <c r="C192" s="1496"/>
      <c r="D192" s="1497" t="s">
        <v>66</v>
      </c>
      <c r="E192" s="1497"/>
      <c r="F192" s="1498"/>
      <c r="G192" s="1507">
        <v>2.5</v>
      </c>
      <c r="H192" s="1707">
        <f t="shared" si="94"/>
        <v>75</v>
      </c>
      <c r="I192" s="1699">
        <f>J192+K192+L192</f>
        <v>36</v>
      </c>
      <c r="J192" s="1497">
        <v>27</v>
      </c>
      <c r="K192" s="1497"/>
      <c r="L192" s="1497">
        <v>9</v>
      </c>
      <c r="M192" s="1504">
        <f>H192-I192</f>
        <v>39</v>
      </c>
      <c r="N192" s="1502"/>
      <c r="O192" s="1497"/>
      <c r="P192" s="1503"/>
      <c r="Q192" s="1496"/>
      <c r="R192" s="1497"/>
      <c r="S192" s="1504"/>
      <c r="T192" s="1505"/>
      <c r="U192" s="1497">
        <v>4</v>
      </c>
      <c r="V192" s="1504"/>
      <c r="W192" s="1505"/>
      <c r="X192" s="1497"/>
      <c r="Y192" s="1729"/>
      <c r="AB192" s="788" t="b">
        <f t="shared" si="95"/>
        <v>1</v>
      </c>
      <c r="AC192" s="788" t="b">
        <f t="shared" si="95"/>
        <v>1</v>
      </c>
      <c r="AD192" s="788" t="b">
        <f t="shared" si="95"/>
        <v>1</v>
      </c>
      <c r="AE192" s="788" t="b">
        <f t="shared" si="95"/>
        <v>1</v>
      </c>
      <c r="AF192" s="788" t="b">
        <f t="shared" si="95"/>
        <v>1</v>
      </c>
      <c r="AG192" s="788" t="b">
        <f t="shared" si="95"/>
        <v>1</v>
      </c>
      <c r="AH192" s="788" t="b">
        <f t="shared" si="95"/>
        <v>1</v>
      </c>
      <c r="AI192" s="788" t="b">
        <f t="shared" si="95"/>
        <v>0</v>
      </c>
      <c r="AJ192" s="788" t="b">
        <f t="shared" si="95"/>
        <v>1</v>
      </c>
      <c r="AK192" s="788" t="b">
        <f t="shared" si="95"/>
        <v>1</v>
      </c>
      <c r="AL192" s="788" t="b">
        <f t="shared" si="95"/>
        <v>1</v>
      </c>
      <c r="AM192" s="788" t="b">
        <f t="shared" si="95"/>
        <v>1</v>
      </c>
    </row>
    <row r="193" spans="1:39" s="775" customFormat="1" ht="15.75">
      <c r="A193" s="1593" t="s">
        <v>845</v>
      </c>
      <c r="B193" s="1579" t="s">
        <v>697</v>
      </c>
      <c r="C193" s="1496" t="s">
        <v>67</v>
      </c>
      <c r="D193" s="1497"/>
      <c r="E193" s="1497"/>
      <c r="F193" s="1498"/>
      <c r="G193" s="1507">
        <v>3.5</v>
      </c>
      <c r="H193" s="1707">
        <f t="shared" si="94"/>
        <v>105</v>
      </c>
      <c r="I193" s="1699">
        <f>J193+K193+L193</f>
        <v>54</v>
      </c>
      <c r="J193" s="1509">
        <v>27</v>
      </c>
      <c r="K193" s="1509">
        <v>9</v>
      </c>
      <c r="L193" s="1509">
        <v>18</v>
      </c>
      <c r="M193" s="1504">
        <f>H193-I193</f>
        <v>51</v>
      </c>
      <c r="N193" s="1502"/>
      <c r="O193" s="1497"/>
      <c r="P193" s="1503"/>
      <c r="Q193" s="1496"/>
      <c r="R193" s="1497"/>
      <c r="S193" s="1504"/>
      <c r="T193" s="1505"/>
      <c r="U193" s="1497"/>
      <c r="V193" s="1504">
        <v>6</v>
      </c>
      <c r="W193" s="1505"/>
      <c r="X193" s="1497"/>
      <c r="Y193" s="1729"/>
      <c r="AB193" s="788" t="b">
        <f t="shared" si="95"/>
        <v>1</v>
      </c>
      <c r="AC193" s="788" t="b">
        <f t="shared" si="95"/>
        <v>1</v>
      </c>
      <c r="AD193" s="788" t="b">
        <f t="shared" si="95"/>
        <v>1</v>
      </c>
      <c r="AE193" s="788" t="b">
        <f t="shared" si="95"/>
        <v>1</v>
      </c>
      <c r="AF193" s="788" t="b">
        <f t="shared" si="95"/>
        <v>1</v>
      </c>
      <c r="AG193" s="788" t="b">
        <f t="shared" si="95"/>
        <v>1</v>
      </c>
      <c r="AH193" s="788" t="b">
        <f t="shared" si="95"/>
        <v>1</v>
      </c>
      <c r="AI193" s="788" t="b">
        <f t="shared" si="95"/>
        <v>1</v>
      </c>
      <c r="AJ193" s="788" t="b">
        <f t="shared" si="95"/>
        <v>0</v>
      </c>
      <c r="AK193" s="788" t="b">
        <f t="shared" si="95"/>
        <v>1</v>
      </c>
      <c r="AL193" s="788" t="b">
        <f t="shared" si="95"/>
        <v>1</v>
      </c>
      <c r="AM193" s="788" t="b">
        <f t="shared" si="95"/>
        <v>1</v>
      </c>
    </row>
    <row r="194" spans="1:39" s="775" customFormat="1" ht="15.75">
      <c r="A194" s="1593" t="s">
        <v>846</v>
      </c>
      <c r="B194" s="1579" t="s">
        <v>851</v>
      </c>
      <c r="C194" s="1496"/>
      <c r="D194" s="1497"/>
      <c r="E194" s="1497"/>
      <c r="F194" s="1508">
        <v>7</v>
      </c>
      <c r="G194" s="1507">
        <v>1</v>
      </c>
      <c r="H194" s="1707">
        <f t="shared" si="94"/>
        <v>30</v>
      </c>
      <c r="I194" s="1699">
        <f>J194+K194+L194</f>
        <v>15</v>
      </c>
      <c r="J194" s="1497"/>
      <c r="K194" s="1497"/>
      <c r="L194" s="1497">
        <v>15</v>
      </c>
      <c r="M194" s="1504">
        <f>H194-I194</f>
        <v>15</v>
      </c>
      <c r="N194" s="1502"/>
      <c r="O194" s="1497"/>
      <c r="P194" s="1503"/>
      <c r="Q194" s="1496"/>
      <c r="R194" s="1497"/>
      <c r="S194" s="1504"/>
      <c r="T194" s="1505"/>
      <c r="U194" s="1497"/>
      <c r="V194" s="1504"/>
      <c r="W194" s="1505">
        <v>1</v>
      </c>
      <c r="X194" s="1497"/>
      <c r="Y194" s="1729"/>
      <c r="AB194" s="788" t="b">
        <f t="shared" si="95"/>
        <v>1</v>
      </c>
      <c r="AC194" s="788" t="b">
        <f t="shared" si="95"/>
        <v>1</v>
      </c>
      <c r="AD194" s="788" t="b">
        <f t="shared" si="95"/>
        <v>1</v>
      </c>
      <c r="AE194" s="788" t="b">
        <f t="shared" si="95"/>
        <v>1</v>
      </c>
      <c r="AF194" s="788" t="b">
        <f t="shared" si="95"/>
        <v>1</v>
      </c>
      <c r="AG194" s="788" t="b">
        <f t="shared" si="95"/>
        <v>1</v>
      </c>
      <c r="AH194" s="788" t="b">
        <f t="shared" si="95"/>
        <v>1</v>
      </c>
      <c r="AI194" s="788" t="b">
        <f t="shared" si="95"/>
        <v>1</v>
      </c>
      <c r="AJ194" s="788" t="b">
        <f t="shared" si="95"/>
        <v>1</v>
      </c>
      <c r="AK194" s="788" t="b">
        <f t="shared" si="95"/>
        <v>0</v>
      </c>
      <c r="AL194" s="788" t="b">
        <f t="shared" si="95"/>
        <v>1</v>
      </c>
      <c r="AM194" s="788" t="b">
        <f t="shared" si="95"/>
        <v>1</v>
      </c>
    </row>
    <row r="195" spans="1:39" s="775" customFormat="1" ht="18">
      <c r="A195" s="1593" t="s">
        <v>784</v>
      </c>
      <c r="B195" s="1563" t="s">
        <v>698</v>
      </c>
      <c r="C195" s="1471"/>
      <c r="D195" s="1510"/>
      <c r="E195" s="1510"/>
      <c r="F195" s="1485"/>
      <c r="G195" s="1491">
        <f>SUM(G196:G199)</f>
        <v>7.5</v>
      </c>
      <c r="H195" s="1708">
        <f t="shared" si="94"/>
        <v>225</v>
      </c>
      <c r="I195" s="1695">
        <f>SUM(I196:I199)</f>
        <v>123</v>
      </c>
      <c r="J195" s="1476">
        <f>SUM(J196:J199)</f>
        <v>83</v>
      </c>
      <c r="K195" s="1476">
        <f>SUM(K196:K199)</f>
        <v>16</v>
      </c>
      <c r="L195" s="1476">
        <f>SUM(L196:L199)</f>
        <v>24</v>
      </c>
      <c r="M195" s="1511">
        <f aca="true" t="shared" si="97" ref="M195:M206">H195-I195</f>
        <v>102</v>
      </c>
      <c r="N195" s="1512"/>
      <c r="O195" s="1478"/>
      <c r="P195" s="1479"/>
      <c r="Q195" s="1480"/>
      <c r="R195" s="1478"/>
      <c r="S195" s="1481"/>
      <c r="T195" s="1482"/>
      <c r="U195" s="1478"/>
      <c r="V195" s="1481"/>
      <c r="W195" s="1730"/>
      <c r="X195" s="1730"/>
      <c r="Y195" s="1731"/>
      <c r="AB195" s="788" t="b">
        <f t="shared" si="95"/>
        <v>1</v>
      </c>
      <c r="AC195" s="788" t="b">
        <f t="shared" si="95"/>
        <v>1</v>
      </c>
      <c r="AD195" s="788" t="b">
        <f t="shared" si="95"/>
        <v>1</v>
      </c>
      <c r="AE195" s="788" t="b">
        <f t="shared" si="95"/>
        <v>1</v>
      </c>
      <c r="AF195" s="788" t="b">
        <f t="shared" si="95"/>
        <v>1</v>
      </c>
      <c r="AG195" s="788" t="b">
        <f t="shared" si="95"/>
        <v>1</v>
      </c>
      <c r="AH195" s="788" t="b">
        <f t="shared" si="95"/>
        <v>1</v>
      </c>
      <c r="AI195" s="788" t="b">
        <f t="shared" si="95"/>
        <v>1</v>
      </c>
      <c r="AJ195" s="788" t="b">
        <f t="shared" si="95"/>
        <v>1</v>
      </c>
      <c r="AK195" s="788" t="b">
        <f t="shared" si="95"/>
        <v>1</v>
      </c>
      <c r="AL195" s="788" t="b">
        <f t="shared" si="95"/>
        <v>1</v>
      </c>
      <c r="AM195" s="788" t="b">
        <f t="shared" si="95"/>
        <v>1</v>
      </c>
    </row>
    <row r="196" spans="1:39" s="775" customFormat="1" ht="18">
      <c r="A196" s="1593" t="s">
        <v>785</v>
      </c>
      <c r="B196" s="1483" t="s">
        <v>699</v>
      </c>
      <c r="C196" s="1513"/>
      <c r="D196" s="1484">
        <v>3</v>
      </c>
      <c r="E196" s="1472"/>
      <c r="F196" s="1485"/>
      <c r="G196" s="1514">
        <v>3</v>
      </c>
      <c r="H196" s="1707">
        <f t="shared" si="94"/>
        <v>90</v>
      </c>
      <c r="I196" s="1696">
        <f>J196+K196+L196</f>
        <v>45</v>
      </c>
      <c r="J196" s="1515">
        <v>38</v>
      </c>
      <c r="K196" s="1484">
        <v>7</v>
      </c>
      <c r="L196" s="1484"/>
      <c r="M196" s="1489">
        <f t="shared" si="97"/>
        <v>45</v>
      </c>
      <c r="N196" s="1477"/>
      <c r="O196" s="1478"/>
      <c r="P196" s="1479"/>
      <c r="Q196" s="1480">
        <v>3</v>
      </c>
      <c r="R196" s="1478"/>
      <c r="S196" s="1481"/>
      <c r="T196" s="1482"/>
      <c r="U196" s="1478"/>
      <c r="V196" s="1481"/>
      <c r="W196" s="1730"/>
      <c r="X196" s="1730"/>
      <c r="Y196" s="1731"/>
      <c r="AB196" s="788" t="b">
        <f t="shared" si="95"/>
        <v>1</v>
      </c>
      <c r="AC196" s="788" t="b">
        <f t="shared" si="95"/>
        <v>1</v>
      </c>
      <c r="AD196" s="788" t="b">
        <f t="shared" si="95"/>
        <v>1</v>
      </c>
      <c r="AE196" s="788" t="b">
        <f t="shared" si="95"/>
        <v>0</v>
      </c>
      <c r="AF196" s="788" t="b">
        <f t="shared" si="95"/>
        <v>1</v>
      </c>
      <c r="AG196" s="788" t="b">
        <f t="shared" si="95"/>
        <v>1</v>
      </c>
      <c r="AH196" s="788" t="b">
        <f t="shared" si="95"/>
        <v>1</v>
      </c>
      <c r="AI196" s="788" t="b">
        <f t="shared" si="95"/>
        <v>1</v>
      </c>
      <c r="AJ196" s="788" t="b">
        <f t="shared" si="95"/>
        <v>1</v>
      </c>
      <c r="AK196" s="788" t="b">
        <f t="shared" si="95"/>
        <v>1</v>
      </c>
      <c r="AL196" s="788" t="b">
        <f t="shared" si="95"/>
        <v>1</v>
      </c>
      <c r="AM196" s="788" t="b">
        <f t="shared" si="95"/>
        <v>1</v>
      </c>
    </row>
    <row r="197" spans="1:39" s="775" customFormat="1" ht="18">
      <c r="A197" s="1593" t="s">
        <v>786</v>
      </c>
      <c r="B197" s="1483" t="s">
        <v>699</v>
      </c>
      <c r="C197" s="1513"/>
      <c r="D197" s="1484"/>
      <c r="E197" s="1472"/>
      <c r="F197" s="1485"/>
      <c r="G197" s="1516">
        <v>1.5</v>
      </c>
      <c r="H197" s="1707">
        <f t="shared" si="94"/>
        <v>45</v>
      </c>
      <c r="I197" s="1696">
        <f>J197+K197+L197</f>
        <v>27</v>
      </c>
      <c r="J197" s="1515">
        <v>27</v>
      </c>
      <c r="K197" s="1484"/>
      <c r="L197" s="1484"/>
      <c r="M197" s="1489">
        <f t="shared" si="97"/>
        <v>18</v>
      </c>
      <c r="N197" s="1477"/>
      <c r="O197" s="1478"/>
      <c r="P197" s="1479"/>
      <c r="Q197" s="1721"/>
      <c r="R197" s="1478">
        <v>3</v>
      </c>
      <c r="S197" s="1481"/>
      <c r="T197" s="1482"/>
      <c r="U197" s="1478"/>
      <c r="V197" s="1481"/>
      <c r="W197" s="1730"/>
      <c r="X197" s="1730"/>
      <c r="Y197" s="1731"/>
      <c r="AB197" s="788" t="b">
        <f t="shared" si="95"/>
        <v>1</v>
      </c>
      <c r="AC197" s="788" t="b">
        <f t="shared" si="95"/>
        <v>1</v>
      </c>
      <c r="AD197" s="788" t="b">
        <f t="shared" si="95"/>
        <v>1</v>
      </c>
      <c r="AE197" s="788" t="b">
        <f t="shared" si="95"/>
        <v>1</v>
      </c>
      <c r="AF197" s="788" t="b">
        <f t="shared" si="95"/>
        <v>0</v>
      </c>
      <c r="AG197" s="788" t="b">
        <f t="shared" si="95"/>
        <v>1</v>
      </c>
      <c r="AH197" s="788" t="b">
        <f t="shared" si="95"/>
        <v>1</v>
      </c>
      <c r="AI197" s="788" t="b">
        <f t="shared" si="95"/>
        <v>1</v>
      </c>
      <c r="AJ197" s="788" t="b">
        <f t="shared" si="95"/>
        <v>1</v>
      </c>
      <c r="AK197" s="788" t="b">
        <f t="shared" si="95"/>
        <v>1</v>
      </c>
      <c r="AL197" s="788" t="b">
        <f t="shared" si="95"/>
        <v>1</v>
      </c>
      <c r="AM197" s="788" t="b">
        <f t="shared" si="95"/>
        <v>1</v>
      </c>
    </row>
    <row r="198" spans="1:39" s="775" customFormat="1" ht="18">
      <c r="A198" s="1593" t="s">
        <v>787</v>
      </c>
      <c r="B198" s="1483" t="s">
        <v>699</v>
      </c>
      <c r="C198" s="1513" t="s">
        <v>65</v>
      </c>
      <c r="D198" s="1472"/>
      <c r="E198" s="1472"/>
      <c r="F198" s="1485"/>
      <c r="G198" s="1490">
        <v>2</v>
      </c>
      <c r="H198" s="1707">
        <f t="shared" si="94"/>
        <v>60</v>
      </c>
      <c r="I198" s="1696">
        <f>J198+K198+L198</f>
        <v>36</v>
      </c>
      <c r="J198" s="1515">
        <v>18</v>
      </c>
      <c r="K198" s="1484">
        <v>9</v>
      </c>
      <c r="L198" s="1484">
        <v>9</v>
      </c>
      <c r="M198" s="1489">
        <f t="shared" si="97"/>
        <v>24</v>
      </c>
      <c r="N198" s="1477"/>
      <c r="O198" s="1478"/>
      <c r="P198" s="1479"/>
      <c r="Q198" s="1721"/>
      <c r="R198" s="1478"/>
      <c r="S198" s="1481">
        <v>4</v>
      </c>
      <c r="T198" s="1482"/>
      <c r="U198" s="1478"/>
      <c r="V198" s="1481"/>
      <c r="W198" s="1730"/>
      <c r="X198" s="1730"/>
      <c r="Y198" s="1731"/>
      <c r="AB198" s="788" t="b">
        <f aca="true" t="shared" si="98" ref="AB198:AM208">ISBLANK(N198)</f>
        <v>1</v>
      </c>
      <c r="AC198" s="788" t="b">
        <f t="shared" si="98"/>
        <v>1</v>
      </c>
      <c r="AD198" s="788" t="b">
        <f t="shared" si="98"/>
        <v>1</v>
      </c>
      <c r="AE198" s="788" t="b">
        <f t="shared" si="98"/>
        <v>1</v>
      </c>
      <c r="AF198" s="788" t="b">
        <f t="shared" si="98"/>
        <v>1</v>
      </c>
      <c r="AG198" s="788" t="b">
        <f t="shared" si="98"/>
        <v>0</v>
      </c>
      <c r="AH198" s="788" t="b">
        <f t="shared" si="98"/>
        <v>1</v>
      </c>
      <c r="AI198" s="788" t="b">
        <f t="shared" si="98"/>
        <v>1</v>
      </c>
      <c r="AJ198" s="788" t="b">
        <f t="shared" si="98"/>
        <v>1</v>
      </c>
      <c r="AK198" s="788" t="b">
        <f t="shared" si="98"/>
        <v>1</v>
      </c>
      <c r="AL198" s="788" t="b">
        <f t="shared" si="98"/>
        <v>1</v>
      </c>
      <c r="AM198" s="788" t="b">
        <f t="shared" si="98"/>
        <v>1</v>
      </c>
    </row>
    <row r="199" spans="1:39" s="775" customFormat="1" ht="18">
      <c r="A199" s="1593" t="s">
        <v>847</v>
      </c>
      <c r="B199" s="1562" t="s">
        <v>700</v>
      </c>
      <c r="C199" s="1513"/>
      <c r="D199" s="1472"/>
      <c r="E199" s="1484"/>
      <c r="F199" s="1517">
        <v>5</v>
      </c>
      <c r="G199" s="1490">
        <v>1</v>
      </c>
      <c r="H199" s="1707">
        <f t="shared" si="94"/>
        <v>30</v>
      </c>
      <c r="I199" s="1696">
        <f>J199+K199+L199</f>
        <v>15</v>
      </c>
      <c r="J199" s="1515"/>
      <c r="K199" s="1484"/>
      <c r="L199" s="1484">
        <v>15</v>
      </c>
      <c r="M199" s="1489">
        <f t="shared" si="97"/>
        <v>15</v>
      </c>
      <c r="N199" s="1477"/>
      <c r="O199" s="1478"/>
      <c r="P199" s="1479"/>
      <c r="Q199" s="1480"/>
      <c r="R199" s="1478"/>
      <c r="S199" s="1481"/>
      <c r="T199" s="1482">
        <v>1</v>
      </c>
      <c r="U199" s="1478"/>
      <c r="V199" s="1481"/>
      <c r="W199" s="1730"/>
      <c r="X199" s="1730"/>
      <c r="Y199" s="1731"/>
      <c r="AB199" s="788" t="b">
        <f t="shared" si="98"/>
        <v>1</v>
      </c>
      <c r="AC199" s="788" t="b">
        <f t="shared" si="98"/>
        <v>1</v>
      </c>
      <c r="AD199" s="788" t="b">
        <f t="shared" si="98"/>
        <v>1</v>
      </c>
      <c r="AE199" s="788" t="b">
        <f t="shared" si="98"/>
        <v>1</v>
      </c>
      <c r="AF199" s="788" t="b">
        <f t="shared" si="98"/>
        <v>1</v>
      </c>
      <c r="AG199" s="788" t="b">
        <f t="shared" si="98"/>
        <v>1</v>
      </c>
      <c r="AH199" s="788" t="b">
        <f t="shared" si="98"/>
        <v>0</v>
      </c>
      <c r="AI199" s="788" t="b">
        <f t="shared" si="98"/>
        <v>1</v>
      </c>
      <c r="AJ199" s="788" t="b">
        <f t="shared" si="98"/>
        <v>1</v>
      </c>
      <c r="AK199" s="788" t="b">
        <f t="shared" si="98"/>
        <v>1</v>
      </c>
      <c r="AL199" s="788" t="b">
        <f t="shared" si="98"/>
        <v>1</v>
      </c>
      <c r="AM199" s="788" t="b">
        <f t="shared" si="98"/>
        <v>1</v>
      </c>
    </row>
    <row r="200" spans="1:39" s="775" customFormat="1" ht="31.5">
      <c r="A200" s="1593" t="s">
        <v>788</v>
      </c>
      <c r="B200" s="1571" t="s">
        <v>701</v>
      </c>
      <c r="C200" s="1513"/>
      <c r="D200" s="1472"/>
      <c r="E200" s="1472"/>
      <c r="F200" s="1485"/>
      <c r="G200" s="1491">
        <f>SUM(G201:G202)</f>
        <v>10</v>
      </c>
      <c r="H200" s="1706">
        <f t="shared" si="94"/>
        <v>300</v>
      </c>
      <c r="I200" s="1695">
        <f>SUM(I201:I202)</f>
        <v>141</v>
      </c>
      <c r="J200" s="1476">
        <f>SUM(J201:J202)</f>
        <v>78</v>
      </c>
      <c r="K200" s="1476">
        <f>SUM(K201:K202)</f>
        <v>39</v>
      </c>
      <c r="L200" s="1476">
        <f>SUM(L201:L202)</f>
        <v>24</v>
      </c>
      <c r="M200" s="1492">
        <f t="shared" si="97"/>
        <v>159</v>
      </c>
      <c r="N200" s="1477"/>
      <c r="O200" s="1478"/>
      <c r="P200" s="1479"/>
      <c r="Q200" s="1480"/>
      <c r="R200" s="1478"/>
      <c r="S200" s="1481"/>
      <c r="T200" s="1482"/>
      <c r="U200" s="1478"/>
      <c r="V200" s="1481"/>
      <c r="W200" s="1482"/>
      <c r="X200" s="1478"/>
      <c r="Y200" s="1479"/>
      <c r="AB200" s="788" t="b">
        <f t="shared" si="98"/>
        <v>1</v>
      </c>
      <c r="AC200" s="788" t="b">
        <f t="shared" si="98"/>
        <v>1</v>
      </c>
      <c r="AD200" s="788" t="b">
        <f t="shared" si="98"/>
        <v>1</v>
      </c>
      <c r="AE200" s="788" t="b">
        <f t="shared" si="98"/>
        <v>1</v>
      </c>
      <c r="AF200" s="788" t="b">
        <f t="shared" si="98"/>
        <v>1</v>
      </c>
      <c r="AG200" s="788" t="b">
        <f t="shared" si="98"/>
        <v>1</v>
      </c>
      <c r="AH200" s="788" t="b">
        <f t="shared" si="98"/>
        <v>1</v>
      </c>
      <c r="AI200" s="788" t="b">
        <f t="shared" si="98"/>
        <v>1</v>
      </c>
      <c r="AJ200" s="788" t="b">
        <f t="shared" si="98"/>
        <v>1</v>
      </c>
      <c r="AK200" s="788" t="b">
        <f t="shared" si="98"/>
        <v>1</v>
      </c>
      <c r="AL200" s="788" t="b">
        <f t="shared" si="98"/>
        <v>1</v>
      </c>
      <c r="AM200" s="788" t="b">
        <f t="shared" si="98"/>
        <v>1</v>
      </c>
    </row>
    <row r="201" spans="1:39" s="775" customFormat="1" ht="31.5">
      <c r="A201" s="1593" t="s">
        <v>789</v>
      </c>
      <c r="B201" s="1483" t="s">
        <v>701</v>
      </c>
      <c r="C201" s="1513"/>
      <c r="D201" s="1484"/>
      <c r="E201" s="1472"/>
      <c r="F201" s="1485"/>
      <c r="G201" s="1507">
        <v>7</v>
      </c>
      <c r="H201" s="1707">
        <f t="shared" si="94"/>
        <v>210</v>
      </c>
      <c r="I201" s="1696">
        <f aca="true" t="shared" si="99" ref="I201:I208">J201+K201+L201</f>
        <v>105</v>
      </c>
      <c r="J201" s="1487">
        <v>60</v>
      </c>
      <c r="K201" s="1488">
        <v>30</v>
      </c>
      <c r="L201" s="1488">
        <v>15</v>
      </c>
      <c r="M201" s="1489">
        <f t="shared" si="97"/>
        <v>105</v>
      </c>
      <c r="N201" s="1477"/>
      <c r="O201" s="1478"/>
      <c r="P201" s="1479"/>
      <c r="Q201" s="1480"/>
      <c r="R201" s="1478"/>
      <c r="S201" s="1481"/>
      <c r="T201" s="1482">
        <v>7</v>
      </c>
      <c r="U201" s="1478"/>
      <c r="V201" s="1481"/>
      <c r="W201" s="1482"/>
      <c r="X201" s="1478"/>
      <c r="Y201" s="1479"/>
      <c r="AB201" s="788" t="b">
        <f t="shared" si="98"/>
        <v>1</v>
      </c>
      <c r="AC201" s="788" t="b">
        <f t="shared" si="98"/>
        <v>1</v>
      </c>
      <c r="AD201" s="788" t="b">
        <f t="shared" si="98"/>
        <v>1</v>
      </c>
      <c r="AE201" s="788" t="b">
        <f t="shared" si="98"/>
        <v>1</v>
      </c>
      <c r="AF201" s="788" t="b">
        <f t="shared" si="98"/>
        <v>1</v>
      </c>
      <c r="AG201" s="788" t="b">
        <f t="shared" si="98"/>
        <v>1</v>
      </c>
      <c r="AH201" s="788" t="b">
        <f t="shared" si="98"/>
        <v>0</v>
      </c>
      <c r="AI201" s="788" t="b">
        <f t="shared" si="98"/>
        <v>1</v>
      </c>
      <c r="AJ201" s="788" t="b">
        <f t="shared" si="98"/>
        <v>1</v>
      </c>
      <c r="AK201" s="788" t="b">
        <f t="shared" si="98"/>
        <v>1</v>
      </c>
      <c r="AL201" s="788" t="b">
        <f t="shared" si="98"/>
        <v>1</v>
      </c>
      <c r="AM201" s="788" t="b">
        <f t="shared" si="98"/>
        <v>1</v>
      </c>
    </row>
    <row r="202" spans="1:39" s="775" customFormat="1" ht="31.5">
      <c r="A202" s="1593" t="s">
        <v>790</v>
      </c>
      <c r="B202" s="1483" t="s">
        <v>701</v>
      </c>
      <c r="C202" s="1513" t="s">
        <v>66</v>
      </c>
      <c r="D202" s="1484"/>
      <c r="E202" s="1472"/>
      <c r="F202" s="1485"/>
      <c r="G202" s="1507">
        <v>3</v>
      </c>
      <c r="H202" s="1707">
        <f t="shared" si="94"/>
        <v>90</v>
      </c>
      <c r="I202" s="1696">
        <f t="shared" si="99"/>
        <v>36</v>
      </c>
      <c r="J202" s="1487">
        <v>18</v>
      </c>
      <c r="K202" s="1488">
        <v>9</v>
      </c>
      <c r="L202" s="1488">
        <v>9</v>
      </c>
      <c r="M202" s="1489">
        <f t="shared" si="97"/>
        <v>54</v>
      </c>
      <c r="N202" s="1477"/>
      <c r="O202" s="1478"/>
      <c r="P202" s="1479"/>
      <c r="Q202" s="1480"/>
      <c r="R202" s="1478"/>
      <c r="S202" s="1481"/>
      <c r="T202" s="1482"/>
      <c r="U202" s="1478">
        <v>4</v>
      </c>
      <c r="V202" s="1481"/>
      <c r="W202" s="1482"/>
      <c r="X202" s="1478"/>
      <c r="Y202" s="1479"/>
      <c r="AB202" s="788" t="b">
        <f t="shared" si="98"/>
        <v>1</v>
      </c>
      <c r="AC202" s="788" t="b">
        <f t="shared" si="98"/>
        <v>1</v>
      </c>
      <c r="AD202" s="788" t="b">
        <f t="shared" si="98"/>
        <v>1</v>
      </c>
      <c r="AE202" s="788" t="b">
        <f t="shared" si="98"/>
        <v>1</v>
      </c>
      <c r="AF202" s="788" t="b">
        <f t="shared" si="98"/>
        <v>1</v>
      </c>
      <c r="AG202" s="788" t="b">
        <f t="shared" si="98"/>
        <v>1</v>
      </c>
      <c r="AH202" s="788" t="b">
        <f t="shared" si="98"/>
        <v>1</v>
      </c>
      <c r="AI202" s="788" t="b">
        <f t="shared" si="98"/>
        <v>0</v>
      </c>
      <c r="AJ202" s="788" t="b">
        <f t="shared" si="98"/>
        <v>1</v>
      </c>
      <c r="AK202" s="788" t="b">
        <f t="shared" si="98"/>
        <v>1</v>
      </c>
      <c r="AL202" s="788" t="b">
        <f t="shared" si="98"/>
        <v>1</v>
      </c>
      <c r="AM202" s="788" t="b">
        <f t="shared" si="98"/>
        <v>1</v>
      </c>
    </row>
    <row r="203" spans="1:39" s="775" customFormat="1" ht="15.75">
      <c r="A203" s="1593" t="s">
        <v>791</v>
      </c>
      <c r="B203" s="1577" t="s">
        <v>702</v>
      </c>
      <c r="C203" s="1513">
        <v>5</v>
      </c>
      <c r="D203" s="1472"/>
      <c r="E203" s="1472"/>
      <c r="F203" s="1485"/>
      <c r="G203" s="1573">
        <v>4</v>
      </c>
      <c r="H203" s="1709">
        <f t="shared" si="94"/>
        <v>120</v>
      </c>
      <c r="I203" s="1700">
        <f t="shared" si="99"/>
        <v>63</v>
      </c>
      <c r="J203" s="1574">
        <v>45</v>
      </c>
      <c r="K203" s="1575">
        <v>9</v>
      </c>
      <c r="L203" s="1575">
        <v>9</v>
      </c>
      <c r="M203" s="1576">
        <f>H203-I203</f>
        <v>57</v>
      </c>
      <c r="N203" s="1477"/>
      <c r="O203" s="1478"/>
      <c r="P203" s="1479"/>
      <c r="Q203" s="1480"/>
      <c r="R203" s="1478">
        <v>7</v>
      </c>
      <c r="S203" s="1481"/>
      <c r="T203" s="1482"/>
      <c r="U203" s="1478"/>
      <c r="V203" s="1481"/>
      <c r="W203" s="1482"/>
      <c r="X203" s="1478"/>
      <c r="Y203" s="1479"/>
      <c r="AB203" s="788" t="b">
        <f t="shared" si="98"/>
        <v>1</v>
      </c>
      <c r="AC203" s="788" t="b">
        <f t="shared" si="98"/>
        <v>1</v>
      </c>
      <c r="AD203" s="788" t="b">
        <f t="shared" si="98"/>
        <v>1</v>
      </c>
      <c r="AE203" s="788" t="b">
        <f t="shared" si="98"/>
        <v>1</v>
      </c>
      <c r="AF203" s="788" t="b">
        <f t="shared" si="98"/>
        <v>0</v>
      </c>
      <c r="AG203" s="788" t="b">
        <f t="shared" si="98"/>
        <v>1</v>
      </c>
      <c r="AH203" s="788" t="b">
        <f t="shared" si="98"/>
        <v>1</v>
      </c>
      <c r="AI203" s="788" t="b">
        <f t="shared" si="98"/>
        <v>1</v>
      </c>
      <c r="AJ203" s="788" t="b">
        <f t="shared" si="98"/>
        <v>1</v>
      </c>
      <c r="AK203" s="788" t="b">
        <f t="shared" si="98"/>
        <v>1</v>
      </c>
      <c r="AL203" s="788" t="b">
        <f t="shared" si="98"/>
        <v>1</v>
      </c>
      <c r="AM203" s="788" t="b">
        <f t="shared" si="98"/>
        <v>1</v>
      </c>
    </row>
    <row r="204" spans="1:39" s="775" customFormat="1" ht="15.75">
      <c r="A204" s="1593" t="s">
        <v>792</v>
      </c>
      <c r="B204" s="1572" t="s">
        <v>676</v>
      </c>
      <c r="C204" s="1518"/>
      <c r="D204" s="1519" t="s">
        <v>67</v>
      </c>
      <c r="E204" s="1519"/>
      <c r="F204" s="1520"/>
      <c r="G204" s="1521">
        <v>3</v>
      </c>
      <c r="H204" s="1710">
        <f t="shared" si="94"/>
        <v>90</v>
      </c>
      <c r="I204" s="1701">
        <f t="shared" si="99"/>
        <v>45</v>
      </c>
      <c r="J204" s="1522">
        <v>27</v>
      </c>
      <c r="K204" s="1522"/>
      <c r="L204" s="1522">
        <v>18</v>
      </c>
      <c r="M204" s="1523">
        <f t="shared" si="97"/>
        <v>45</v>
      </c>
      <c r="N204" s="1524"/>
      <c r="O204" s="1519"/>
      <c r="P204" s="1538"/>
      <c r="Q204" s="1518"/>
      <c r="R204" s="1519"/>
      <c r="S204" s="1525"/>
      <c r="T204" s="1539"/>
      <c r="U204" s="1519"/>
      <c r="V204" s="1525">
        <v>5</v>
      </c>
      <c r="W204" s="1539"/>
      <c r="X204" s="1553"/>
      <c r="Y204" s="1732"/>
      <c r="AB204" s="788" t="b">
        <f t="shared" si="98"/>
        <v>1</v>
      </c>
      <c r="AC204" s="788" t="b">
        <f t="shared" si="98"/>
        <v>1</v>
      </c>
      <c r="AD204" s="788" t="b">
        <f t="shared" si="98"/>
        <v>1</v>
      </c>
      <c r="AE204" s="788" t="b">
        <f t="shared" si="98"/>
        <v>1</v>
      </c>
      <c r="AF204" s="788" t="b">
        <f t="shared" si="98"/>
        <v>1</v>
      </c>
      <c r="AG204" s="788" t="b">
        <f t="shared" si="98"/>
        <v>1</v>
      </c>
      <c r="AH204" s="788" t="b">
        <f t="shared" si="98"/>
        <v>1</v>
      </c>
      <c r="AI204" s="788" t="b">
        <f t="shared" si="98"/>
        <v>1</v>
      </c>
      <c r="AJ204" s="788" t="b">
        <f t="shared" si="98"/>
        <v>0</v>
      </c>
      <c r="AK204" s="788" t="b">
        <f t="shared" si="98"/>
        <v>1</v>
      </c>
      <c r="AL204" s="788" t="b">
        <f t="shared" si="98"/>
        <v>1</v>
      </c>
      <c r="AM204" s="788" t="b">
        <f t="shared" si="98"/>
        <v>1</v>
      </c>
    </row>
    <row r="205" spans="1:39" s="775" customFormat="1" ht="31.5">
      <c r="A205" s="1593" t="s">
        <v>793</v>
      </c>
      <c r="B205" s="1526" t="s">
        <v>703</v>
      </c>
      <c r="C205" s="1527">
        <v>7</v>
      </c>
      <c r="D205" s="1528"/>
      <c r="E205" s="1528"/>
      <c r="F205" s="1529"/>
      <c r="G205" s="1530">
        <v>6</v>
      </c>
      <c r="H205" s="1711">
        <f>G205*30</f>
        <v>180</v>
      </c>
      <c r="I205" s="1702">
        <f>J205+K205+L205</f>
        <v>90</v>
      </c>
      <c r="J205" s="1531">
        <v>45</v>
      </c>
      <c r="K205" s="1531"/>
      <c r="L205" s="1531">
        <v>45</v>
      </c>
      <c r="M205" s="1857">
        <f>H205-I205</f>
        <v>90</v>
      </c>
      <c r="N205" s="1532"/>
      <c r="O205" s="1528"/>
      <c r="P205" s="1733"/>
      <c r="Q205" s="1527"/>
      <c r="R205" s="1528"/>
      <c r="S205" s="1533"/>
      <c r="T205" s="1734"/>
      <c r="U205" s="1528"/>
      <c r="V205" s="1533"/>
      <c r="W205" s="1734">
        <v>6</v>
      </c>
      <c r="X205" s="1519"/>
      <c r="Y205" s="1735"/>
      <c r="AB205" s="788" t="b">
        <f t="shared" si="98"/>
        <v>1</v>
      </c>
      <c r="AC205" s="788" t="b">
        <f t="shared" si="98"/>
        <v>1</v>
      </c>
      <c r="AD205" s="788" t="b">
        <f t="shared" si="98"/>
        <v>1</v>
      </c>
      <c r="AE205" s="788" t="b">
        <f t="shared" si="98"/>
        <v>1</v>
      </c>
      <c r="AF205" s="788" t="b">
        <f t="shared" si="98"/>
        <v>1</v>
      </c>
      <c r="AG205" s="788" t="b">
        <f t="shared" si="98"/>
        <v>1</v>
      </c>
      <c r="AH205" s="788" t="b">
        <f t="shared" si="98"/>
        <v>1</v>
      </c>
      <c r="AI205" s="788" t="b">
        <f t="shared" si="98"/>
        <v>1</v>
      </c>
      <c r="AJ205" s="788" t="b">
        <f t="shared" si="98"/>
        <v>1</v>
      </c>
      <c r="AK205" s="788" t="b">
        <f t="shared" si="98"/>
        <v>0</v>
      </c>
      <c r="AL205" s="788" t="b">
        <f t="shared" si="98"/>
        <v>1</v>
      </c>
      <c r="AM205" s="788" t="b">
        <f t="shared" si="98"/>
        <v>1</v>
      </c>
    </row>
    <row r="206" spans="1:39" s="775" customFormat="1" ht="15.75">
      <c r="A206" s="1593" t="s">
        <v>782</v>
      </c>
      <c r="B206" s="1588" t="s">
        <v>704</v>
      </c>
      <c r="C206" s="1535"/>
      <c r="D206" s="1534">
        <v>5</v>
      </c>
      <c r="E206" s="1534"/>
      <c r="F206" s="1581"/>
      <c r="G206" s="1582">
        <v>3</v>
      </c>
      <c r="H206" s="1712">
        <f t="shared" si="94"/>
        <v>90</v>
      </c>
      <c r="I206" s="1703">
        <f t="shared" si="99"/>
        <v>30</v>
      </c>
      <c r="J206" s="1583"/>
      <c r="K206" s="1583"/>
      <c r="L206" s="1583">
        <v>30</v>
      </c>
      <c r="M206" s="1584">
        <f t="shared" si="97"/>
        <v>60</v>
      </c>
      <c r="N206" s="1585"/>
      <c r="O206" s="1736"/>
      <c r="P206" s="1737"/>
      <c r="Q206" s="1738"/>
      <c r="R206" s="1736"/>
      <c r="S206" s="1536"/>
      <c r="T206" s="1739">
        <v>2</v>
      </c>
      <c r="U206" s="1736"/>
      <c r="V206" s="1536"/>
      <c r="W206" s="1739"/>
      <c r="X206" s="1736"/>
      <c r="Y206" s="1733"/>
      <c r="AB206" s="788" t="b">
        <f t="shared" si="98"/>
        <v>1</v>
      </c>
      <c r="AC206" s="788" t="b">
        <f t="shared" si="98"/>
        <v>1</v>
      </c>
      <c r="AD206" s="788" t="b">
        <f t="shared" si="98"/>
        <v>1</v>
      </c>
      <c r="AE206" s="788" t="b">
        <f t="shared" si="98"/>
        <v>1</v>
      </c>
      <c r="AF206" s="788" t="b">
        <f t="shared" si="98"/>
        <v>1</v>
      </c>
      <c r="AG206" s="788" t="b">
        <f t="shared" si="98"/>
        <v>1</v>
      </c>
      <c r="AH206" s="788" t="b">
        <f t="shared" si="98"/>
        <v>0</v>
      </c>
      <c r="AI206" s="788" t="b">
        <f t="shared" si="98"/>
        <v>1</v>
      </c>
      <c r="AJ206" s="788" t="b">
        <f t="shared" si="98"/>
        <v>1</v>
      </c>
      <c r="AK206" s="788" t="b">
        <f t="shared" si="98"/>
        <v>1</v>
      </c>
      <c r="AL206" s="788" t="b">
        <f t="shared" si="98"/>
        <v>1</v>
      </c>
      <c r="AM206" s="788" t="b">
        <f t="shared" si="98"/>
        <v>1</v>
      </c>
    </row>
    <row r="207" spans="1:39" s="775" customFormat="1" ht="15.75">
      <c r="A207" s="1593" t="s">
        <v>794</v>
      </c>
      <c r="B207" s="1563" t="s">
        <v>705</v>
      </c>
      <c r="C207" s="1540"/>
      <c r="D207" s="1506">
        <v>7</v>
      </c>
      <c r="E207" s="1506"/>
      <c r="F207" s="1508"/>
      <c r="G207" s="1499">
        <v>4</v>
      </c>
      <c r="H207" s="1713">
        <f t="shared" si="94"/>
        <v>120</v>
      </c>
      <c r="I207" s="1704">
        <f t="shared" si="99"/>
        <v>45</v>
      </c>
      <c r="J207" s="1541">
        <v>30</v>
      </c>
      <c r="K207" s="1542">
        <v>15</v>
      </c>
      <c r="L207" s="1542"/>
      <c r="M207" s="1543">
        <f>H207-I207</f>
        <v>75</v>
      </c>
      <c r="N207" s="1544"/>
      <c r="O207" s="1497"/>
      <c r="P207" s="1503"/>
      <c r="Q207" s="1496"/>
      <c r="R207" s="1497"/>
      <c r="S207" s="1503"/>
      <c r="T207" s="1496"/>
      <c r="U207" s="1497"/>
      <c r="V207" s="1504"/>
      <c r="W207" s="1505">
        <v>3</v>
      </c>
      <c r="X207" s="1497"/>
      <c r="Y207" s="1503"/>
      <c r="AB207" s="788" t="b">
        <f t="shared" si="98"/>
        <v>1</v>
      </c>
      <c r="AC207" s="788" t="b">
        <f t="shared" si="98"/>
        <v>1</v>
      </c>
      <c r="AD207" s="788" t="b">
        <f t="shared" si="98"/>
        <v>1</v>
      </c>
      <c r="AE207" s="788" t="b">
        <f t="shared" si="98"/>
        <v>1</v>
      </c>
      <c r="AF207" s="788" t="b">
        <f t="shared" si="98"/>
        <v>1</v>
      </c>
      <c r="AG207" s="788" t="b">
        <f t="shared" si="98"/>
        <v>1</v>
      </c>
      <c r="AH207" s="788" t="b">
        <f t="shared" si="98"/>
        <v>1</v>
      </c>
      <c r="AI207" s="788" t="b">
        <f t="shared" si="98"/>
        <v>1</v>
      </c>
      <c r="AJ207" s="788" t="b">
        <f t="shared" si="98"/>
        <v>1</v>
      </c>
      <c r="AK207" s="788" t="b">
        <f t="shared" si="98"/>
        <v>0</v>
      </c>
      <c r="AL207" s="788" t="b">
        <f t="shared" si="98"/>
        <v>1</v>
      </c>
      <c r="AM207" s="788" t="b">
        <f t="shared" si="98"/>
        <v>1</v>
      </c>
    </row>
    <row r="208" spans="1:39" s="775" customFormat="1" ht="32.25" thickBot="1">
      <c r="A208" s="1593" t="s">
        <v>795</v>
      </c>
      <c r="B208" s="1580" t="s">
        <v>706</v>
      </c>
      <c r="C208" s="1518"/>
      <c r="D208" s="1519" t="s">
        <v>67</v>
      </c>
      <c r="E208" s="1519"/>
      <c r="F208" s="1537"/>
      <c r="G208" s="1549">
        <v>3</v>
      </c>
      <c r="H208" s="1714">
        <f t="shared" si="94"/>
        <v>90</v>
      </c>
      <c r="I208" s="1701">
        <f t="shared" si="99"/>
        <v>36</v>
      </c>
      <c r="J208" s="1550">
        <v>27</v>
      </c>
      <c r="K208" s="1522"/>
      <c r="L208" s="1522">
        <v>9</v>
      </c>
      <c r="M208" s="1551">
        <f>H208-I208</f>
        <v>54</v>
      </c>
      <c r="N208" s="1552"/>
      <c r="O208" s="29"/>
      <c r="P208" s="31"/>
      <c r="Q208" s="1021"/>
      <c r="R208" s="29"/>
      <c r="S208" s="31"/>
      <c r="T208" s="1021"/>
      <c r="U208" s="1740"/>
      <c r="V208" s="1525">
        <v>4</v>
      </c>
      <c r="W208" s="1539"/>
      <c r="X208" s="1519"/>
      <c r="Y208" s="1553"/>
      <c r="AB208" s="788" t="b">
        <f t="shared" si="98"/>
        <v>1</v>
      </c>
      <c r="AC208" s="788" t="b">
        <f t="shared" si="98"/>
        <v>1</v>
      </c>
      <c r="AD208" s="788" t="b">
        <f t="shared" si="98"/>
        <v>1</v>
      </c>
      <c r="AE208" s="788" t="b">
        <f t="shared" si="98"/>
        <v>1</v>
      </c>
      <c r="AF208" s="788" t="b">
        <f t="shared" si="98"/>
        <v>1</v>
      </c>
      <c r="AG208" s="788" t="b">
        <f t="shared" si="98"/>
        <v>1</v>
      </c>
      <c r="AH208" s="788" t="b">
        <f t="shared" si="98"/>
        <v>1</v>
      </c>
      <c r="AI208" s="788" t="b">
        <f t="shared" si="98"/>
        <v>1</v>
      </c>
      <c r="AJ208" s="788" t="b">
        <f t="shared" si="98"/>
        <v>0</v>
      </c>
      <c r="AK208" s="788" t="b">
        <f t="shared" si="98"/>
        <v>1</v>
      </c>
      <c r="AL208" s="788" t="b">
        <f t="shared" si="98"/>
        <v>1</v>
      </c>
      <c r="AM208" s="788" t="b">
        <f t="shared" si="98"/>
        <v>1</v>
      </c>
    </row>
    <row r="209" spans="1:40" s="775" customFormat="1" ht="16.5" hidden="1" thickBot="1">
      <c r="A209" s="2207" t="s">
        <v>796</v>
      </c>
      <c r="B209" s="2208"/>
      <c r="C209" s="2208"/>
      <c r="D209" s="2208"/>
      <c r="E209" s="2208"/>
      <c r="F209" s="2209"/>
      <c r="G209" s="676">
        <f aca="true" t="shared" si="100" ref="G209:M209">G182+G183+G184+G187+G190+G191+G195+G200+G203+G204+G205+G206+G207+G208</f>
        <v>72.5</v>
      </c>
      <c r="H209" s="679">
        <f t="shared" si="100"/>
        <v>2175</v>
      </c>
      <c r="I209" s="679">
        <f t="shared" si="100"/>
        <v>1022</v>
      </c>
      <c r="J209" s="679">
        <f t="shared" si="100"/>
        <v>606</v>
      </c>
      <c r="K209" s="679">
        <f t="shared" si="100"/>
        <v>175</v>
      </c>
      <c r="L209" s="679">
        <f t="shared" si="100"/>
        <v>241</v>
      </c>
      <c r="M209" s="679">
        <f t="shared" si="100"/>
        <v>1153</v>
      </c>
      <c r="N209" s="1800">
        <f aca="true" t="shared" si="101" ref="N209:Y209">SUM(N182:N208)</f>
        <v>0</v>
      </c>
      <c r="O209" s="1801">
        <f t="shared" si="101"/>
        <v>0</v>
      </c>
      <c r="P209" s="1802">
        <f t="shared" si="101"/>
        <v>0</v>
      </c>
      <c r="Q209" s="1799">
        <f t="shared" si="101"/>
        <v>3</v>
      </c>
      <c r="R209" s="1420">
        <f t="shared" si="101"/>
        <v>10</v>
      </c>
      <c r="S209" s="1769">
        <f t="shared" si="101"/>
        <v>4</v>
      </c>
      <c r="T209" s="1420">
        <f t="shared" si="101"/>
        <v>10</v>
      </c>
      <c r="U209" s="1420">
        <f t="shared" si="101"/>
        <v>14</v>
      </c>
      <c r="V209" s="1768">
        <f t="shared" si="101"/>
        <v>15</v>
      </c>
      <c r="W209" s="1799">
        <f t="shared" si="101"/>
        <v>15</v>
      </c>
      <c r="X209" s="1420">
        <f t="shared" si="101"/>
        <v>15</v>
      </c>
      <c r="Y209" s="1769">
        <f t="shared" si="101"/>
        <v>10</v>
      </c>
      <c r="Z209" s="1463"/>
      <c r="AB209" s="1746">
        <f aca="true" t="shared" si="102" ref="AB209:AM209">SUMIF(AB182:AB208,FALSE,$G182:$G208)</f>
        <v>0</v>
      </c>
      <c r="AC209" s="1746">
        <f t="shared" si="102"/>
        <v>0</v>
      </c>
      <c r="AD209" s="1746">
        <f t="shared" si="102"/>
        <v>0</v>
      </c>
      <c r="AE209" s="1746">
        <f t="shared" si="102"/>
        <v>3</v>
      </c>
      <c r="AF209" s="1746">
        <f t="shared" si="102"/>
        <v>5.5</v>
      </c>
      <c r="AG209" s="1746">
        <f t="shared" si="102"/>
        <v>2</v>
      </c>
      <c r="AH209" s="1746">
        <f t="shared" si="102"/>
        <v>11</v>
      </c>
      <c r="AI209" s="1746">
        <f t="shared" si="102"/>
        <v>9.5</v>
      </c>
      <c r="AJ209" s="1746">
        <f t="shared" si="102"/>
        <v>9.5</v>
      </c>
      <c r="AK209" s="1746">
        <f t="shared" si="102"/>
        <v>16</v>
      </c>
      <c r="AL209" s="1746">
        <f t="shared" si="102"/>
        <v>10</v>
      </c>
      <c r="AM209" s="1746">
        <f t="shared" si="102"/>
        <v>6</v>
      </c>
      <c r="AN209" s="1787">
        <f>SUM(AB209:AM209)</f>
        <v>72.5</v>
      </c>
    </row>
    <row r="210" spans="1:40" s="775" customFormat="1" ht="16.5" thickBot="1">
      <c r="A210" s="2207" t="s">
        <v>475</v>
      </c>
      <c r="B210" s="2208"/>
      <c r="C210" s="2208"/>
      <c r="D210" s="2208"/>
      <c r="E210" s="2208"/>
      <c r="F210" s="2209"/>
      <c r="G210" s="1825">
        <f aca="true" t="shared" si="103" ref="G210:Y210">MAX(G150,G180,G209)</f>
        <v>72.5</v>
      </c>
      <c r="H210" s="1826">
        <f t="shared" si="103"/>
        <v>2175</v>
      </c>
      <c r="I210" s="1826">
        <f t="shared" si="103"/>
        <v>1053</v>
      </c>
      <c r="J210" s="1826">
        <f t="shared" si="103"/>
        <v>606</v>
      </c>
      <c r="K210" s="1826">
        <f t="shared" si="103"/>
        <v>238</v>
      </c>
      <c r="L210" s="1826">
        <f t="shared" si="103"/>
        <v>252</v>
      </c>
      <c r="M210" s="1826">
        <f t="shared" si="103"/>
        <v>1295</v>
      </c>
      <c r="N210" s="1826">
        <f t="shared" si="103"/>
        <v>0</v>
      </c>
      <c r="O210" s="1826">
        <f t="shared" si="103"/>
        <v>0</v>
      </c>
      <c r="P210" s="1826">
        <f t="shared" si="103"/>
        <v>0</v>
      </c>
      <c r="Q210" s="1826">
        <f t="shared" si="103"/>
        <v>3</v>
      </c>
      <c r="R210" s="1826">
        <f t="shared" si="103"/>
        <v>10</v>
      </c>
      <c r="S210" s="1826">
        <f t="shared" si="103"/>
        <v>4</v>
      </c>
      <c r="T210" s="1826">
        <f t="shared" si="103"/>
        <v>11</v>
      </c>
      <c r="U210" s="1826">
        <f t="shared" si="103"/>
        <v>15</v>
      </c>
      <c r="V210" s="1826">
        <f t="shared" si="103"/>
        <v>15</v>
      </c>
      <c r="W210" s="1826">
        <f t="shared" si="103"/>
        <v>17</v>
      </c>
      <c r="X210" s="1826">
        <f t="shared" si="103"/>
        <v>16</v>
      </c>
      <c r="Y210" s="1826">
        <f t="shared" si="103"/>
        <v>10</v>
      </c>
      <c r="Z210" s="1463"/>
      <c r="AB210" s="1746"/>
      <c r="AC210" s="1746"/>
      <c r="AD210" s="1746"/>
      <c r="AE210" s="1746"/>
      <c r="AF210" s="1746"/>
      <c r="AG210" s="1746"/>
      <c r="AH210" s="1746"/>
      <c r="AI210" s="1746"/>
      <c r="AJ210" s="1746"/>
      <c r="AK210" s="1746"/>
      <c r="AL210" s="1746"/>
      <c r="AM210" s="1746"/>
      <c r="AN210" s="1787"/>
    </row>
    <row r="211" spans="1:40" s="775" customFormat="1" ht="16.5" thickBot="1">
      <c r="A211" s="1403"/>
      <c r="B211" s="1404"/>
      <c r="C211" s="1404"/>
      <c r="D211" s="1404"/>
      <c r="E211" s="1404"/>
      <c r="F211" s="1404"/>
      <c r="G211" s="1768"/>
      <c r="H211" s="1445"/>
      <c r="I211" s="1445"/>
      <c r="J211" s="1445"/>
      <c r="K211" s="1445"/>
      <c r="L211" s="1445"/>
      <c r="M211" s="1445"/>
      <c r="N211" s="1802"/>
      <c r="O211" s="1802"/>
      <c r="P211" s="1802"/>
      <c r="Q211" s="1768"/>
      <c r="R211" s="1768"/>
      <c r="S211" s="1768"/>
      <c r="T211" s="1768"/>
      <c r="U211" s="1768"/>
      <c r="V211" s="1768"/>
      <c r="W211" s="1768"/>
      <c r="X211" s="1768"/>
      <c r="Y211" s="1769"/>
      <c r="AB211" s="1746"/>
      <c r="AC211" s="1746"/>
      <c r="AD211" s="1746"/>
      <c r="AE211" s="1746"/>
      <c r="AF211" s="1746"/>
      <c r="AG211" s="1746"/>
      <c r="AH211" s="1746"/>
      <c r="AI211" s="1746"/>
      <c r="AJ211" s="1746"/>
      <c r="AK211" s="1746"/>
      <c r="AL211" s="1746"/>
      <c r="AM211" s="1746"/>
      <c r="AN211" s="1787"/>
    </row>
    <row r="212" spans="1:40" s="775" customFormat="1" ht="15.75" customHeight="1" thickBot="1">
      <c r="A212" s="2408"/>
      <c r="B212" s="2409"/>
      <c r="C212" s="2409"/>
      <c r="D212" s="2409"/>
      <c r="E212" s="2409"/>
      <c r="F212" s="2409"/>
      <c r="G212" s="2409"/>
      <c r="H212" s="2409"/>
      <c r="I212" s="2409"/>
      <c r="J212" s="2409"/>
      <c r="K212" s="2409"/>
      <c r="L212" s="2409"/>
      <c r="M212" s="2409"/>
      <c r="N212" s="2409"/>
      <c r="O212" s="2409"/>
      <c r="P212" s="2409"/>
      <c r="Q212" s="2409"/>
      <c r="R212" s="2409"/>
      <c r="S212" s="2409"/>
      <c r="T212" s="2409"/>
      <c r="U212" s="2409"/>
      <c r="V212" s="2409"/>
      <c r="W212" s="2409"/>
      <c r="X212" s="2409"/>
      <c r="Y212" s="2410"/>
      <c r="AB212" s="719" t="s">
        <v>43</v>
      </c>
      <c r="AC212" s="1745">
        <f>AB209+AC209+AD209</f>
        <v>0</v>
      </c>
      <c r="AD212" s="719"/>
      <c r="AE212" s="719" t="s">
        <v>44</v>
      </c>
      <c r="AF212" s="1745">
        <f>AE209+AF209+AG209</f>
        <v>10.5</v>
      </c>
      <c r="AG212" s="719"/>
      <c r="AH212" s="719" t="s">
        <v>45</v>
      </c>
      <c r="AI212" s="1745">
        <f>AH209+AI209+AJ209</f>
        <v>30</v>
      </c>
      <c r="AJ212" s="719"/>
      <c r="AK212" s="719" t="s">
        <v>46</v>
      </c>
      <c r="AL212" s="1745">
        <f>AK209+AL209+AM209</f>
        <v>32</v>
      </c>
      <c r="AM212" s="719"/>
      <c r="AN212" s="1743">
        <f>AC212+AF212+AI212+AL212</f>
        <v>72.5</v>
      </c>
    </row>
    <row r="213" spans="1:39" s="775" customFormat="1" ht="22.5" customHeight="1" thickBot="1">
      <c r="A213" s="2411" t="s">
        <v>840</v>
      </c>
      <c r="B213" s="2412"/>
      <c r="C213" s="2412"/>
      <c r="D213" s="2412"/>
      <c r="E213" s="2412"/>
      <c r="F213" s="2413"/>
      <c r="G213" s="1982">
        <f>G209+G121</f>
        <v>81.5</v>
      </c>
      <c r="H213" s="1983">
        <f>H209+H121</f>
        <v>2445</v>
      </c>
      <c r="I213" s="1983">
        <f>I121+MAX(I150,I180,I209)</f>
        <v>1155</v>
      </c>
      <c r="J213" s="1983">
        <f>J121+MAX(J150,J180,J209)</f>
        <v>657</v>
      </c>
      <c r="K213" s="1983">
        <f>K121+MAX(K150,K180,K209)</f>
        <v>238</v>
      </c>
      <c r="L213" s="1983">
        <f>L121+MAX(L150,L180,L209)</f>
        <v>303</v>
      </c>
      <c r="M213" s="1983">
        <f>M121+MAX(M150,M180,M209)</f>
        <v>1463</v>
      </c>
      <c r="N213" s="1984">
        <f>N209+N121</f>
        <v>0</v>
      </c>
      <c r="O213" s="1984">
        <f>O209+O121</f>
        <v>0</v>
      </c>
      <c r="P213" s="1984">
        <f>P209+P121</f>
        <v>0</v>
      </c>
      <c r="Q213" s="1983">
        <f aca="true" t="shared" si="104" ref="Q213:Y213">Q121+MAX(Q150,Q180,Q209)</f>
        <v>3</v>
      </c>
      <c r="R213" s="1983">
        <f t="shared" si="104"/>
        <v>12</v>
      </c>
      <c r="S213" s="1983">
        <f t="shared" si="104"/>
        <v>6</v>
      </c>
      <c r="T213" s="1983">
        <f t="shared" si="104"/>
        <v>13</v>
      </c>
      <c r="U213" s="1983">
        <f t="shared" si="104"/>
        <v>17</v>
      </c>
      <c r="V213" s="1983">
        <f t="shared" si="104"/>
        <v>17</v>
      </c>
      <c r="W213" s="1983">
        <f t="shared" si="104"/>
        <v>17</v>
      </c>
      <c r="X213" s="1983">
        <f t="shared" si="104"/>
        <v>16</v>
      </c>
      <c r="Y213" s="1983">
        <f t="shared" si="104"/>
        <v>10</v>
      </c>
      <c r="AB213" s="788"/>
      <c r="AC213" s="788"/>
      <c r="AD213" s="788"/>
      <c r="AE213" s="788"/>
      <c r="AF213" s="788"/>
      <c r="AG213" s="788"/>
      <c r="AH213" s="788"/>
      <c r="AI213" s="788"/>
      <c r="AJ213" s="788"/>
      <c r="AK213" s="788"/>
      <c r="AL213" s="788"/>
      <c r="AM213" s="788"/>
    </row>
    <row r="214" spans="1:39" s="775" customFormat="1" ht="61.5" customHeight="1" thickBot="1">
      <c r="A214" s="1446"/>
      <c r="B214" s="1741"/>
      <c r="C214" s="1741"/>
      <c r="D214" s="1741"/>
      <c r="E214" s="1741"/>
      <c r="F214" s="1741"/>
      <c r="G214" s="1820"/>
      <c r="H214" s="1821"/>
      <c r="I214" s="1821"/>
      <c r="J214" s="1821"/>
      <c r="K214" s="1821"/>
      <c r="L214" s="1821"/>
      <c r="M214" s="1821"/>
      <c r="N214" s="1822"/>
      <c r="O214" s="1822"/>
      <c r="P214" s="1822"/>
      <c r="Q214" s="1820"/>
      <c r="R214" s="1820"/>
      <c r="S214" s="1820"/>
      <c r="T214" s="1820"/>
      <c r="U214" s="1820"/>
      <c r="V214" s="1820"/>
      <c r="W214" s="1820"/>
      <c r="X214" s="1820"/>
      <c r="Y214" s="1823"/>
      <c r="AB214" s="788"/>
      <c r="AC214" s="788"/>
      <c r="AD214" s="788"/>
      <c r="AE214" s="788"/>
      <c r="AF214" s="788"/>
      <c r="AG214" s="788"/>
      <c r="AH214" s="788"/>
      <c r="AI214" s="788"/>
      <c r="AJ214" s="788"/>
      <c r="AK214" s="788"/>
      <c r="AL214" s="788"/>
      <c r="AM214" s="788"/>
    </row>
    <row r="215" spans="1:39" s="775" customFormat="1" ht="15.75" customHeight="1" thickBot="1">
      <c r="A215" s="2430" t="s">
        <v>834</v>
      </c>
      <c r="B215" s="2431"/>
      <c r="C215" s="2431"/>
      <c r="D215" s="2431"/>
      <c r="E215" s="2431"/>
      <c r="F215" s="2432"/>
      <c r="G215" s="1971">
        <f>MAX(G224,G257,G266)</f>
        <v>240</v>
      </c>
      <c r="H215" s="1972">
        <f aca="true" t="shared" si="105" ref="H215:M215">MAX(H224,H257,H266)</f>
        <v>7200</v>
      </c>
      <c r="I215" s="1972">
        <f t="shared" si="105"/>
        <v>3115</v>
      </c>
      <c r="J215" s="1972">
        <f t="shared" si="105"/>
        <v>1631</v>
      </c>
      <c r="K215" s="1972">
        <f t="shared" si="105"/>
        <v>473</v>
      </c>
      <c r="L215" s="1972">
        <f t="shared" si="105"/>
        <v>1054</v>
      </c>
      <c r="M215" s="1972">
        <f t="shared" si="105"/>
        <v>4258</v>
      </c>
      <c r="N215" s="1971">
        <f>MAX(N224,N257,N266)</f>
        <v>25</v>
      </c>
      <c r="O215" s="1971">
        <f aca="true" t="shared" si="106" ref="O215:Y215">MAX(O224,O257,O266)</f>
        <v>23</v>
      </c>
      <c r="P215" s="1971">
        <f t="shared" si="106"/>
        <v>26</v>
      </c>
      <c r="Q215" s="1971">
        <f t="shared" si="106"/>
        <v>26</v>
      </c>
      <c r="R215" s="1971">
        <f t="shared" si="106"/>
        <v>24</v>
      </c>
      <c r="S215" s="1971">
        <f t="shared" si="106"/>
        <v>25</v>
      </c>
      <c r="T215" s="1971">
        <f t="shared" si="106"/>
        <v>25</v>
      </c>
      <c r="U215" s="1971">
        <f t="shared" si="106"/>
        <v>26</v>
      </c>
      <c r="V215" s="1971">
        <f t="shared" si="106"/>
        <v>23</v>
      </c>
      <c r="W215" s="1971">
        <f t="shared" si="106"/>
        <v>24</v>
      </c>
      <c r="X215" s="1971">
        <f t="shared" si="106"/>
        <v>21</v>
      </c>
      <c r="Y215" s="1971">
        <f t="shared" si="106"/>
        <v>15</v>
      </c>
      <c r="AB215" s="788"/>
      <c r="AC215" s="788"/>
      <c r="AD215" s="788"/>
      <c r="AE215" s="788"/>
      <c r="AF215" s="788"/>
      <c r="AG215" s="788"/>
      <c r="AH215" s="788"/>
      <c r="AI215" s="788"/>
      <c r="AJ215" s="788"/>
      <c r="AK215" s="788"/>
      <c r="AL215" s="788"/>
      <c r="AM215" s="788"/>
    </row>
    <row r="216" spans="1:39" s="775" customFormat="1" ht="15.75" customHeight="1" thickBot="1">
      <c r="A216" s="2433" t="s">
        <v>835</v>
      </c>
      <c r="B216" s="2434"/>
      <c r="C216" s="2434"/>
      <c r="D216" s="2434"/>
      <c r="E216" s="2434"/>
      <c r="F216" s="2434"/>
      <c r="G216" s="2434"/>
      <c r="H216" s="2434"/>
      <c r="I216" s="2434"/>
      <c r="J216" s="2434"/>
      <c r="K216" s="2434"/>
      <c r="L216" s="2434"/>
      <c r="M216" s="2435"/>
      <c r="N216" s="1973">
        <f>MAX(N225,N258,N267)</f>
        <v>25</v>
      </c>
      <c r="O216" s="1973">
        <f aca="true" t="shared" si="107" ref="O216:Y216">MAX(O225,O258,O267)</f>
        <v>23</v>
      </c>
      <c r="P216" s="1973">
        <f t="shared" si="107"/>
        <v>26</v>
      </c>
      <c r="Q216" s="1973">
        <f t="shared" si="107"/>
        <v>26</v>
      </c>
      <c r="R216" s="1973">
        <f t="shared" si="107"/>
        <v>24</v>
      </c>
      <c r="S216" s="1973">
        <f t="shared" si="107"/>
        <v>25</v>
      </c>
      <c r="T216" s="1973">
        <f t="shared" si="107"/>
        <v>25</v>
      </c>
      <c r="U216" s="1973">
        <f t="shared" si="107"/>
        <v>26</v>
      </c>
      <c r="V216" s="1973">
        <f t="shared" si="107"/>
        <v>23</v>
      </c>
      <c r="W216" s="1973">
        <f t="shared" si="107"/>
        <v>24</v>
      </c>
      <c r="X216" s="1973">
        <f t="shared" si="107"/>
        <v>21</v>
      </c>
      <c r="Y216" s="1973">
        <f t="shared" si="107"/>
        <v>15</v>
      </c>
      <c r="AB216" s="788"/>
      <c r="AC216" s="788"/>
      <c r="AD216" s="788"/>
      <c r="AE216" s="788"/>
      <c r="AF216" s="788"/>
      <c r="AG216" s="788"/>
      <c r="AH216" s="788"/>
      <c r="AI216" s="788"/>
      <c r="AJ216" s="788"/>
      <c r="AK216" s="788"/>
      <c r="AL216" s="788"/>
      <c r="AM216" s="788"/>
    </row>
    <row r="217" spans="1:39" s="775" customFormat="1" ht="15.75" customHeight="1" thickBot="1">
      <c r="A217" s="2436" t="s">
        <v>836</v>
      </c>
      <c r="B217" s="2437"/>
      <c r="C217" s="2437"/>
      <c r="D217" s="2437"/>
      <c r="E217" s="2437"/>
      <c r="F217" s="2437"/>
      <c r="G217" s="2437"/>
      <c r="H217" s="2437"/>
      <c r="I217" s="2437"/>
      <c r="J217" s="2437"/>
      <c r="K217" s="2437"/>
      <c r="L217" s="2437"/>
      <c r="M217" s="2437"/>
      <c r="N217" s="1973">
        <f aca="true" t="shared" si="108" ref="N217:Y220">MAX(N226,N259,N268)</f>
        <v>3</v>
      </c>
      <c r="O217" s="1973">
        <f t="shared" si="108"/>
        <v>1</v>
      </c>
      <c r="P217" s="1973">
        <f t="shared" si="108"/>
        <v>3</v>
      </c>
      <c r="Q217" s="1973">
        <f t="shared" si="108"/>
        <v>5</v>
      </c>
      <c r="R217" s="1973">
        <f t="shared" si="108"/>
        <v>2</v>
      </c>
      <c r="S217" s="1973">
        <f t="shared" si="108"/>
        <v>3</v>
      </c>
      <c r="T217" s="1973">
        <f t="shared" si="108"/>
        <v>2</v>
      </c>
      <c r="U217" s="1973">
        <f t="shared" si="108"/>
        <v>3</v>
      </c>
      <c r="V217" s="1973">
        <f t="shared" si="108"/>
        <v>1</v>
      </c>
      <c r="W217" s="1973">
        <f t="shared" si="108"/>
        <v>3</v>
      </c>
      <c r="X217" s="1973">
        <f t="shared" si="108"/>
        <v>2</v>
      </c>
      <c r="Y217" s="1973">
        <f t="shared" si="108"/>
        <v>2</v>
      </c>
      <c r="AB217" s="788"/>
      <c r="AC217" s="788"/>
      <c r="AD217" s="788"/>
      <c r="AE217" s="788"/>
      <c r="AF217" s="788"/>
      <c r="AG217" s="788"/>
      <c r="AH217" s="788"/>
      <c r="AI217" s="788"/>
      <c r="AJ217" s="788"/>
      <c r="AK217" s="788"/>
      <c r="AL217" s="788"/>
      <c r="AM217" s="788"/>
    </row>
    <row r="218" spans="1:39" s="775" customFormat="1" ht="15.75" customHeight="1" thickBot="1">
      <c r="A218" s="2436" t="s">
        <v>837</v>
      </c>
      <c r="B218" s="2437"/>
      <c r="C218" s="2437"/>
      <c r="D218" s="2437"/>
      <c r="E218" s="2437"/>
      <c r="F218" s="2437"/>
      <c r="G218" s="2437"/>
      <c r="H218" s="2437"/>
      <c r="I218" s="2437"/>
      <c r="J218" s="2437"/>
      <c r="K218" s="2437"/>
      <c r="L218" s="2437"/>
      <c r="M218" s="2437"/>
      <c r="N218" s="1973">
        <f t="shared" si="108"/>
        <v>4</v>
      </c>
      <c r="O218" s="1973">
        <f t="shared" si="108"/>
        <v>2</v>
      </c>
      <c r="P218" s="1973">
        <f t="shared" si="108"/>
        <v>4</v>
      </c>
      <c r="Q218" s="1973">
        <f t="shared" si="108"/>
        <v>2</v>
      </c>
      <c r="R218" s="1973">
        <f t="shared" si="108"/>
        <v>2</v>
      </c>
      <c r="S218" s="1973">
        <f t="shared" si="108"/>
        <v>5</v>
      </c>
      <c r="T218" s="1973">
        <f t="shared" si="108"/>
        <v>5</v>
      </c>
      <c r="U218" s="1973">
        <f t="shared" si="108"/>
        <v>2</v>
      </c>
      <c r="V218" s="1973">
        <f t="shared" si="108"/>
        <v>5</v>
      </c>
      <c r="W218" s="1973">
        <f t="shared" si="108"/>
        <v>4</v>
      </c>
      <c r="X218" s="1973">
        <f t="shared" si="108"/>
        <v>1</v>
      </c>
      <c r="Y218" s="1973">
        <f t="shared" si="108"/>
        <v>5</v>
      </c>
      <c r="AB218" s="788"/>
      <c r="AC218" s="788"/>
      <c r="AD218" s="788"/>
      <c r="AE218" s="788"/>
      <c r="AF218" s="788"/>
      <c r="AG218" s="788"/>
      <c r="AH218" s="788"/>
      <c r="AI218" s="788"/>
      <c r="AJ218" s="788"/>
      <c r="AK218" s="788"/>
      <c r="AL218" s="788"/>
      <c r="AM218" s="788"/>
    </row>
    <row r="219" spans="1:39" s="775" customFormat="1" ht="15.75" customHeight="1" thickBot="1">
      <c r="A219" s="2436" t="s">
        <v>838</v>
      </c>
      <c r="B219" s="2437"/>
      <c r="C219" s="2437"/>
      <c r="D219" s="2437"/>
      <c r="E219" s="2437"/>
      <c r="F219" s="2437"/>
      <c r="G219" s="2437"/>
      <c r="H219" s="2437"/>
      <c r="I219" s="2437"/>
      <c r="J219" s="2437"/>
      <c r="K219" s="2437"/>
      <c r="L219" s="2437"/>
      <c r="M219" s="2437"/>
      <c r="N219" s="1974">
        <f t="shared" si="108"/>
        <v>0</v>
      </c>
      <c r="O219" s="1974">
        <f t="shared" si="108"/>
        <v>0</v>
      </c>
      <c r="P219" s="1974">
        <f t="shared" si="108"/>
        <v>0</v>
      </c>
      <c r="Q219" s="1974">
        <f t="shared" si="108"/>
        <v>0</v>
      </c>
      <c r="R219" s="1974">
        <f t="shared" si="108"/>
        <v>0</v>
      </c>
      <c r="S219" s="1974">
        <f t="shared" si="108"/>
        <v>0</v>
      </c>
      <c r="T219" s="1974">
        <f t="shared" si="108"/>
        <v>0</v>
      </c>
      <c r="U219" s="1974">
        <f t="shared" si="108"/>
        <v>0</v>
      </c>
      <c r="V219" s="1974">
        <f t="shared" si="108"/>
        <v>1</v>
      </c>
      <c r="W219" s="1974">
        <f t="shared" si="108"/>
        <v>0</v>
      </c>
      <c r="X219" s="1974">
        <f t="shared" si="108"/>
        <v>1</v>
      </c>
      <c r="Y219" s="1975">
        <f t="shared" si="108"/>
        <v>0</v>
      </c>
      <c r="AB219" s="788"/>
      <c r="AC219" s="788"/>
      <c r="AD219" s="788"/>
      <c r="AE219" s="788"/>
      <c r="AF219" s="788"/>
      <c r="AG219" s="788"/>
      <c r="AH219" s="788"/>
      <c r="AI219" s="788"/>
      <c r="AJ219" s="788"/>
      <c r="AK219" s="788"/>
      <c r="AL219" s="788"/>
      <c r="AM219" s="788"/>
    </row>
    <row r="220" spans="1:39" s="775" customFormat="1" ht="15" customHeight="1" thickBot="1">
      <c r="A220" s="2436" t="s">
        <v>839</v>
      </c>
      <c r="B220" s="2437"/>
      <c r="C220" s="2437"/>
      <c r="D220" s="2437"/>
      <c r="E220" s="2437"/>
      <c r="F220" s="2437"/>
      <c r="G220" s="2437"/>
      <c r="H220" s="2437"/>
      <c r="I220" s="2437"/>
      <c r="J220" s="2437"/>
      <c r="K220" s="2437"/>
      <c r="L220" s="2437"/>
      <c r="M220" s="2437"/>
      <c r="N220" s="1976">
        <f t="shared" si="108"/>
        <v>0</v>
      </c>
      <c r="O220" s="1975">
        <f t="shared" si="108"/>
        <v>0</v>
      </c>
      <c r="P220" s="1975">
        <f t="shared" si="108"/>
        <v>0</v>
      </c>
      <c r="Q220" s="1975">
        <f t="shared" si="108"/>
        <v>0</v>
      </c>
      <c r="R220" s="1975">
        <f t="shared" si="108"/>
        <v>0</v>
      </c>
      <c r="S220" s="1975">
        <f t="shared" si="108"/>
        <v>0</v>
      </c>
      <c r="T220" s="1975">
        <f t="shared" si="108"/>
        <v>1</v>
      </c>
      <c r="U220" s="1977">
        <f t="shared" si="108"/>
        <v>0</v>
      </c>
      <c r="V220" s="1975">
        <f t="shared" si="108"/>
        <v>0</v>
      </c>
      <c r="W220" s="1975">
        <f t="shared" si="108"/>
        <v>1</v>
      </c>
      <c r="X220" s="1975">
        <f t="shared" si="108"/>
        <v>1</v>
      </c>
      <c r="Y220" s="1975">
        <f t="shared" si="108"/>
        <v>0</v>
      </c>
      <c r="AB220" s="788"/>
      <c r="AC220" s="788"/>
      <c r="AD220" s="788"/>
      <c r="AE220" s="788"/>
      <c r="AF220" s="788"/>
      <c r="AG220" s="788"/>
      <c r="AH220" s="788"/>
      <c r="AI220" s="788"/>
      <c r="AJ220" s="788"/>
      <c r="AK220" s="788"/>
      <c r="AL220" s="788"/>
      <c r="AM220" s="788"/>
    </row>
    <row r="221" spans="1:39" s="775" customFormat="1" ht="15" customHeight="1" thickBot="1">
      <c r="A221" s="2480" t="s">
        <v>60</v>
      </c>
      <c r="B221" s="2481"/>
      <c r="C221" s="2481"/>
      <c r="D221" s="2481"/>
      <c r="E221" s="2481"/>
      <c r="F221" s="2481"/>
      <c r="G221" s="2481"/>
      <c r="H221" s="2481"/>
      <c r="I221" s="2481"/>
      <c r="J221" s="2481"/>
      <c r="K221" s="2481"/>
      <c r="L221" s="2481"/>
      <c r="M221" s="2482"/>
      <c r="N221" s="2420" t="s">
        <v>59</v>
      </c>
      <c r="O221" s="2418"/>
      <c r="P221" s="2419"/>
      <c r="Q221" s="2417">
        <f>G89/G215*100</f>
        <v>66.04166666666667</v>
      </c>
      <c r="R221" s="2418"/>
      <c r="S221" s="2419"/>
      <c r="T221" s="2417" t="s">
        <v>3</v>
      </c>
      <c r="U221" s="2418"/>
      <c r="V221" s="2419"/>
      <c r="W221" s="2420">
        <f>G213/G215*100</f>
        <v>33.958333333333336</v>
      </c>
      <c r="X221" s="2418"/>
      <c r="Y221" s="2421"/>
      <c r="AB221" s="788"/>
      <c r="AC221" s="788"/>
      <c r="AD221" s="788"/>
      <c r="AE221" s="788"/>
      <c r="AF221" s="788"/>
      <c r="AG221" s="788"/>
      <c r="AH221" s="788"/>
      <c r="AI221" s="788"/>
      <c r="AJ221" s="788"/>
      <c r="AK221" s="788"/>
      <c r="AL221" s="788"/>
      <c r="AM221" s="788"/>
    </row>
    <row r="222" spans="1:39" s="775" customFormat="1" ht="18" customHeight="1" thickBot="1">
      <c r="A222" s="1978"/>
      <c r="B222" s="1979"/>
      <c r="C222" s="1979"/>
      <c r="D222" s="1979"/>
      <c r="E222" s="1979"/>
      <c r="F222" s="1979"/>
      <c r="G222" s="1980"/>
      <c r="H222" s="1981"/>
      <c r="I222" s="1981"/>
      <c r="J222" s="1981"/>
      <c r="K222" s="1981"/>
      <c r="L222" s="1981"/>
      <c r="M222" s="1981"/>
      <c r="N222" s="2422">
        <f>N231</f>
        <v>60</v>
      </c>
      <c r="O222" s="2423"/>
      <c r="P222" s="2424"/>
      <c r="Q222" s="2422">
        <f>Q231</f>
        <v>60</v>
      </c>
      <c r="R222" s="2423"/>
      <c r="S222" s="2424"/>
      <c r="T222" s="2422">
        <f>T231</f>
        <v>60</v>
      </c>
      <c r="U222" s="2423"/>
      <c r="V222" s="2424"/>
      <c r="W222" s="2422">
        <f>W231</f>
        <v>60</v>
      </c>
      <c r="X222" s="2423"/>
      <c r="Y222" s="2424"/>
      <c r="AB222" s="788"/>
      <c r="AC222" s="788"/>
      <c r="AD222" s="788"/>
      <c r="AE222" s="788"/>
      <c r="AF222" s="788"/>
      <c r="AG222" s="788"/>
      <c r="AH222" s="788"/>
      <c r="AI222" s="788"/>
      <c r="AJ222" s="788"/>
      <c r="AK222" s="788"/>
      <c r="AL222" s="788"/>
      <c r="AM222" s="788"/>
    </row>
    <row r="223" spans="1:41" ht="26.25" customHeight="1" thickBot="1">
      <c r="A223" s="2207"/>
      <c r="B223" s="2208"/>
      <c r="C223" s="2208"/>
      <c r="D223" s="2208"/>
      <c r="E223" s="2208"/>
      <c r="F223" s="2208"/>
      <c r="G223" s="2208"/>
      <c r="H223" s="2208"/>
      <c r="I223" s="2208"/>
      <c r="J223" s="2208"/>
      <c r="K223" s="2208"/>
      <c r="L223" s="2208"/>
      <c r="M223" s="2208"/>
      <c r="N223" s="2208"/>
      <c r="O223" s="2208"/>
      <c r="P223" s="2208"/>
      <c r="Q223" s="2208"/>
      <c r="R223" s="2208"/>
      <c r="S223" s="2208"/>
      <c r="T223" s="2208"/>
      <c r="U223" s="2208"/>
      <c r="V223" s="2208"/>
      <c r="W223" s="2208"/>
      <c r="X223" s="2208"/>
      <c r="Y223" s="2209"/>
      <c r="Z223" s="198"/>
      <c r="AA223" s="198"/>
      <c r="AB223" s="54"/>
      <c r="AC223" s="794"/>
      <c r="AD223" s="54"/>
      <c r="AE223" s="54"/>
      <c r="AF223" s="794"/>
      <c r="AG223" s="54"/>
      <c r="AH223" s="54"/>
      <c r="AI223" s="794"/>
      <c r="AJ223" s="54"/>
      <c r="AK223" s="54"/>
      <c r="AL223" s="794"/>
      <c r="AM223" s="54"/>
      <c r="AN223" s="794"/>
      <c r="AO223" s="54"/>
    </row>
    <row r="224" spans="1:40" s="54" customFormat="1" ht="16.5" hidden="1" thickBot="1">
      <c r="A224" s="2414" t="s">
        <v>798</v>
      </c>
      <c r="B224" s="2415"/>
      <c r="C224" s="2415"/>
      <c r="D224" s="2415"/>
      <c r="E224" s="2415"/>
      <c r="F224" s="2416"/>
      <c r="G224" s="1914">
        <f aca="true" t="shared" si="109" ref="G224:Y224">G89+G121+G150</f>
        <v>240</v>
      </c>
      <c r="H224" s="1915">
        <f t="shared" si="109"/>
        <v>7200</v>
      </c>
      <c r="I224" s="1915">
        <f t="shared" si="109"/>
        <v>2942</v>
      </c>
      <c r="J224" s="1915">
        <f t="shared" si="109"/>
        <v>1514</v>
      </c>
      <c r="K224" s="1915">
        <f t="shared" si="109"/>
        <v>393</v>
      </c>
      <c r="L224" s="1915">
        <f t="shared" si="109"/>
        <v>1035</v>
      </c>
      <c r="M224" s="1915">
        <f t="shared" si="109"/>
        <v>4258</v>
      </c>
      <c r="N224" s="1914">
        <f t="shared" si="109"/>
        <v>25</v>
      </c>
      <c r="O224" s="1914">
        <f t="shared" si="109"/>
        <v>23</v>
      </c>
      <c r="P224" s="1914">
        <f t="shared" si="109"/>
        <v>26</v>
      </c>
      <c r="Q224" s="1914">
        <f t="shared" si="109"/>
        <v>26</v>
      </c>
      <c r="R224" s="1914">
        <f t="shared" si="109"/>
        <v>24</v>
      </c>
      <c r="S224" s="1914">
        <f t="shared" si="109"/>
        <v>25</v>
      </c>
      <c r="T224" s="1914">
        <f t="shared" si="109"/>
        <v>25</v>
      </c>
      <c r="U224" s="1914">
        <f t="shared" si="109"/>
        <v>25</v>
      </c>
      <c r="V224" s="1914">
        <f t="shared" si="109"/>
        <v>18</v>
      </c>
      <c r="W224" s="1914">
        <f t="shared" si="109"/>
        <v>21</v>
      </c>
      <c r="X224" s="1914">
        <f t="shared" si="109"/>
        <v>21</v>
      </c>
      <c r="Y224" s="1914">
        <f t="shared" si="109"/>
        <v>13</v>
      </c>
      <c r="AA224" s="243"/>
      <c r="AB224" s="719" t="s">
        <v>43</v>
      </c>
      <c r="AC224" s="1745">
        <f>AC52+AC81+AC90+AC151</f>
        <v>60</v>
      </c>
      <c r="AD224" s="719"/>
      <c r="AE224" s="719" t="s">
        <v>44</v>
      </c>
      <c r="AF224" s="1745">
        <f>AF52+AF81+AF90+AF122+AF151</f>
        <v>60</v>
      </c>
      <c r="AG224" s="719"/>
      <c r="AH224" s="719" t="s">
        <v>45</v>
      </c>
      <c r="AI224" s="1745">
        <f>AI52+AI81+AI90+AI122+AI151</f>
        <v>60</v>
      </c>
      <c r="AJ224" s="719"/>
      <c r="AK224" s="719" t="s">
        <v>46</v>
      </c>
      <c r="AL224" s="1745">
        <f>AL52+AL81+AL90+AL122+AL151</f>
        <v>60</v>
      </c>
      <c r="AM224" s="719"/>
      <c r="AN224" s="1743">
        <f>AC224+AF224+AI224+AL224</f>
        <v>240</v>
      </c>
    </row>
    <row r="225" spans="1:39" s="54" customFormat="1" ht="16.5" hidden="1" thickBot="1">
      <c r="A225" s="2425" t="s">
        <v>51</v>
      </c>
      <c r="B225" s="2426"/>
      <c r="C225" s="2426"/>
      <c r="D225" s="2426"/>
      <c r="E225" s="2426"/>
      <c r="F225" s="2426"/>
      <c r="G225" s="2426"/>
      <c r="H225" s="2426"/>
      <c r="I225" s="2426"/>
      <c r="J225" s="2426"/>
      <c r="K225" s="2426"/>
      <c r="L225" s="2426"/>
      <c r="M225" s="2427"/>
      <c r="N225" s="1916">
        <f>N224</f>
        <v>25</v>
      </c>
      <c r="O225" s="1917">
        <f aca="true" t="shared" si="110" ref="O225:X225">O224</f>
        <v>23</v>
      </c>
      <c r="P225" s="1918">
        <f t="shared" si="110"/>
        <v>26</v>
      </c>
      <c r="Q225" s="1916">
        <f t="shared" si="110"/>
        <v>26</v>
      </c>
      <c r="R225" s="1917">
        <f t="shared" si="110"/>
        <v>24</v>
      </c>
      <c r="S225" s="1918">
        <f t="shared" si="110"/>
        <v>25</v>
      </c>
      <c r="T225" s="1916">
        <f t="shared" si="110"/>
        <v>25</v>
      </c>
      <c r="U225" s="1917">
        <f t="shared" si="110"/>
        <v>25</v>
      </c>
      <c r="V225" s="1918">
        <f t="shared" si="110"/>
        <v>18</v>
      </c>
      <c r="W225" s="1916">
        <f t="shared" si="110"/>
        <v>21</v>
      </c>
      <c r="X225" s="1917">
        <f t="shared" si="110"/>
        <v>21</v>
      </c>
      <c r="Y225" s="1918">
        <f>Y224</f>
        <v>13</v>
      </c>
      <c r="Z225" s="198"/>
      <c r="AA225" s="198"/>
      <c r="AB225" s="1803"/>
      <c r="AC225" s="1803"/>
      <c r="AD225" s="1803"/>
      <c r="AE225" s="719"/>
      <c r="AF225" s="719"/>
      <c r="AG225" s="719"/>
      <c r="AH225" s="719"/>
      <c r="AI225" s="719"/>
      <c r="AJ225" s="719"/>
      <c r="AK225" s="719"/>
      <c r="AL225" s="719"/>
      <c r="AM225" s="719"/>
    </row>
    <row r="226" spans="1:39" s="54" customFormat="1" ht="16.5" hidden="1" thickBot="1">
      <c r="A226" s="2428" t="s">
        <v>52</v>
      </c>
      <c r="B226" s="2429"/>
      <c r="C226" s="2429"/>
      <c r="D226" s="2429"/>
      <c r="E226" s="2429"/>
      <c r="F226" s="2429"/>
      <c r="G226" s="2429"/>
      <c r="H226" s="2429"/>
      <c r="I226" s="2429"/>
      <c r="J226" s="2429"/>
      <c r="K226" s="2429"/>
      <c r="L226" s="2429"/>
      <c r="M226" s="2429"/>
      <c r="N226" s="1919">
        <f aca="true" t="shared" si="111" ref="N226:Y226">COUNTIF($C11:$C50,N$5)+COUNTIF($C54:$C79,N$5)+COUNTIF($C82:$C84,N$5)+COUNTIF($C87:$C87,N$5)+COUNTIF($C98:$C98,N$5)+COUNTIF($C107:$C107,N$5)+COUNTIF($C113:$C113,N$5)+COUNTIF($C125:$C149,N$5)</f>
        <v>3</v>
      </c>
      <c r="O226" s="1920">
        <f t="shared" si="111"/>
        <v>1</v>
      </c>
      <c r="P226" s="1921">
        <f t="shared" si="111"/>
        <v>3</v>
      </c>
      <c r="Q226" s="1919">
        <f t="shared" si="111"/>
        <v>5</v>
      </c>
      <c r="R226" s="1920">
        <f t="shared" si="111"/>
        <v>1</v>
      </c>
      <c r="S226" s="1922">
        <f t="shared" si="111"/>
        <v>3</v>
      </c>
      <c r="T226" s="1923">
        <f t="shared" si="111"/>
        <v>2</v>
      </c>
      <c r="U226" s="1920">
        <f t="shared" si="111"/>
        <v>2</v>
      </c>
      <c r="V226" s="1921">
        <f t="shared" si="111"/>
        <v>1</v>
      </c>
      <c r="W226" s="1919">
        <f t="shared" si="111"/>
        <v>2</v>
      </c>
      <c r="X226" s="1920">
        <f t="shared" si="111"/>
        <v>2</v>
      </c>
      <c r="Y226" s="1922">
        <f t="shared" si="111"/>
        <v>0</v>
      </c>
      <c r="AB226" s="719"/>
      <c r="AC226" s="719"/>
      <c r="AD226" s="719"/>
      <c r="AE226" s="719"/>
      <c r="AF226" s="719"/>
      <c r="AG226" s="719"/>
      <c r="AH226" s="719"/>
      <c r="AI226" s="719"/>
      <c r="AJ226" s="719"/>
      <c r="AK226" s="719"/>
      <c r="AL226" s="719"/>
      <c r="AM226" s="719"/>
    </row>
    <row r="227" spans="1:39" s="54" customFormat="1" ht="16.5" hidden="1" thickBot="1">
      <c r="A227" s="2428" t="s">
        <v>53</v>
      </c>
      <c r="B227" s="2429"/>
      <c r="C227" s="2429"/>
      <c r="D227" s="2429"/>
      <c r="E227" s="2429"/>
      <c r="F227" s="2429"/>
      <c r="G227" s="2429"/>
      <c r="H227" s="2429"/>
      <c r="I227" s="2429"/>
      <c r="J227" s="2429"/>
      <c r="K227" s="2429"/>
      <c r="L227" s="2429"/>
      <c r="M227" s="2429"/>
      <c r="N227" s="1924">
        <f>COUNTIF($D11:$D50,N$5)+COUNTIF($D54:$D79,N$5)+COUNTIF($D82:$D84,N$5)+COUNTIF($D87:$D87,N$5)+COUNTIF($D98:$D98,N$5)+COUNTIF($D107:$D107,N$5)+COUNTIF($D113:$D113,N$5)+COUNTIF($D125:$D149,N$5)</f>
        <v>4</v>
      </c>
      <c r="O227" s="1925">
        <f>COUNTIF($D11:$D50,O$5)+COUNTIF($D54:$D79,O$5)+COUNTIF($D82:$D84,O$5)+COUNTIF($D87:$D87,O$5)+COUNTIF($D98:$D98,O$5)+COUNTIF($D107:$D107,O$5)+COUNTIF($D113:$D113,O$5)+COUNTIF($D125:$D149,O$5)+1</f>
        <v>2</v>
      </c>
      <c r="P227" s="1926">
        <f aca="true" t="shared" si="112" ref="P227:Y227">COUNTIF($D11:$D50,P$5)+COUNTIF($D54:$D79,P$5)+COUNTIF($D82:$D84,P$5)+COUNTIF($D87:$D87,P$5)+COUNTIF($D98:$D98,P$5)+COUNTIF($D107:$D107,P$5)+COUNTIF($D113:$D113,P$5)+COUNTIF($D125:$D149,P$5)</f>
        <v>4</v>
      </c>
      <c r="Q227" s="1924">
        <f t="shared" si="112"/>
        <v>2</v>
      </c>
      <c r="R227" s="1925">
        <f t="shared" si="112"/>
        <v>2</v>
      </c>
      <c r="S227" s="1927">
        <f t="shared" si="112"/>
        <v>5</v>
      </c>
      <c r="T227" s="1928">
        <f t="shared" si="112"/>
        <v>4</v>
      </c>
      <c r="U227" s="1925">
        <f t="shared" si="112"/>
        <v>2</v>
      </c>
      <c r="V227" s="1926">
        <f t="shared" si="112"/>
        <v>4</v>
      </c>
      <c r="W227" s="1924">
        <f t="shared" si="112"/>
        <v>3</v>
      </c>
      <c r="X227" s="1925">
        <f t="shared" si="112"/>
        <v>0</v>
      </c>
      <c r="Y227" s="1927">
        <f t="shared" si="112"/>
        <v>5</v>
      </c>
      <c r="AB227" s="719"/>
      <c r="AC227" s="719"/>
      <c r="AD227" s="719"/>
      <c r="AE227" s="719"/>
      <c r="AF227" s="719"/>
      <c r="AG227" s="719"/>
      <c r="AH227" s="719"/>
      <c r="AI227" s="719"/>
      <c r="AJ227" s="719"/>
      <c r="AK227" s="719"/>
      <c r="AL227" s="719"/>
      <c r="AM227" s="719"/>
    </row>
    <row r="228" spans="1:39" s="54" customFormat="1" ht="16.5" hidden="1" thickBot="1">
      <c r="A228" s="2428" t="s">
        <v>54</v>
      </c>
      <c r="B228" s="2429"/>
      <c r="C228" s="2429"/>
      <c r="D228" s="2429"/>
      <c r="E228" s="2429"/>
      <c r="F228" s="2429"/>
      <c r="G228" s="2429"/>
      <c r="H228" s="2429"/>
      <c r="I228" s="2429"/>
      <c r="J228" s="2429"/>
      <c r="K228" s="2429"/>
      <c r="L228" s="2429"/>
      <c r="M228" s="2429"/>
      <c r="N228" s="1929">
        <f aca="true" t="shared" si="113" ref="N228:Y228">COUNTIF($E11:$E50,N$5)+COUNTIF($E54:$E79,N$5)+COUNTIF($E82:$E84,N$5)+COUNTIF($E87:$E87,N$5)+COUNTIF($E98:$E98,N$5)+COUNTIF($E107:$E107,N$5)+COUNTIF($E113:$E113,N$5)+COUNTIF($E125:$E149,N$5)</f>
        <v>0</v>
      </c>
      <c r="O228" s="1930">
        <f t="shared" si="113"/>
        <v>0</v>
      </c>
      <c r="P228" s="1931">
        <f t="shared" si="113"/>
        <v>0</v>
      </c>
      <c r="Q228" s="1929">
        <f t="shared" si="113"/>
        <v>0</v>
      </c>
      <c r="R228" s="1930">
        <f t="shared" si="113"/>
        <v>0</v>
      </c>
      <c r="S228" s="1932">
        <f t="shared" si="113"/>
        <v>0</v>
      </c>
      <c r="T228" s="1933">
        <f t="shared" si="113"/>
        <v>0</v>
      </c>
      <c r="U228" s="1930">
        <f t="shared" si="113"/>
        <v>0</v>
      </c>
      <c r="V228" s="1934">
        <f t="shared" si="113"/>
        <v>1</v>
      </c>
      <c r="W228" s="1929">
        <f t="shared" si="113"/>
        <v>0</v>
      </c>
      <c r="X228" s="1930">
        <f t="shared" si="113"/>
        <v>0</v>
      </c>
      <c r="Y228" s="1932">
        <f t="shared" si="113"/>
        <v>0</v>
      </c>
      <c r="AB228" s="719"/>
      <c r="AC228" s="719"/>
      <c r="AD228" s="719"/>
      <c r="AE228" s="719"/>
      <c r="AF228" s="719"/>
      <c r="AG228" s="719"/>
      <c r="AH228" s="719"/>
      <c r="AI228" s="719"/>
      <c r="AJ228" s="719"/>
      <c r="AK228" s="719"/>
      <c r="AL228" s="719"/>
      <c r="AM228" s="719"/>
    </row>
    <row r="229" spans="1:39" s="54" customFormat="1" ht="16.5" hidden="1" thickBot="1">
      <c r="A229" s="2428" t="s">
        <v>55</v>
      </c>
      <c r="B229" s="2429"/>
      <c r="C229" s="2429"/>
      <c r="D229" s="2429"/>
      <c r="E229" s="2429"/>
      <c r="F229" s="2429"/>
      <c r="G229" s="2429"/>
      <c r="H229" s="2429"/>
      <c r="I229" s="2429"/>
      <c r="J229" s="2429"/>
      <c r="K229" s="2429"/>
      <c r="L229" s="2429"/>
      <c r="M229" s="2429"/>
      <c r="N229" s="1935">
        <f aca="true" t="shared" si="114" ref="N229:Y229">COUNTIF($F11:$F50,N$5)+COUNTIF($F54:$F79,N$5)+COUNTIF($F82:$F84,N$5)+COUNTIF($F87:$F87,N$5)+COUNTIF($F98:$F98,N$5)+COUNTIF($F107:$F107,N$5)+COUNTIF($F113:$F113,N$5)+COUNTIF($F125:$F149,N$5)</f>
        <v>0</v>
      </c>
      <c r="O229" s="1936">
        <f t="shared" si="114"/>
        <v>0</v>
      </c>
      <c r="P229" s="1937">
        <f t="shared" si="114"/>
        <v>0</v>
      </c>
      <c r="Q229" s="1935">
        <f t="shared" si="114"/>
        <v>0</v>
      </c>
      <c r="R229" s="1936">
        <f t="shared" si="114"/>
        <v>0</v>
      </c>
      <c r="S229" s="1938">
        <f t="shared" si="114"/>
        <v>0</v>
      </c>
      <c r="T229" s="1939">
        <f t="shared" si="114"/>
        <v>0</v>
      </c>
      <c r="U229" s="1936">
        <f t="shared" si="114"/>
        <v>0</v>
      </c>
      <c r="V229" s="1937">
        <f t="shared" si="114"/>
        <v>0</v>
      </c>
      <c r="W229" s="1935">
        <f t="shared" si="114"/>
        <v>0</v>
      </c>
      <c r="X229" s="1936">
        <f t="shared" si="114"/>
        <v>1</v>
      </c>
      <c r="Y229" s="1938">
        <f t="shared" si="114"/>
        <v>0</v>
      </c>
      <c r="AB229" s="719"/>
      <c r="AC229" s="719"/>
      <c r="AD229" s="719"/>
      <c r="AE229" s="719"/>
      <c r="AF229" s="719"/>
      <c r="AG229" s="719"/>
      <c r="AH229" s="719"/>
      <c r="AI229" s="719"/>
      <c r="AJ229" s="719"/>
      <c r="AK229" s="719"/>
      <c r="AL229" s="719"/>
      <c r="AM229" s="719"/>
    </row>
    <row r="230" spans="1:39" s="54" customFormat="1" ht="16.5" hidden="1" thickBot="1">
      <c r="A230" s="2438" t="s">
        <v>60</v>
      </c>
      <c r="B230" s="2439"/>
      <c r="C230" s="2439"/>
      <c r="D230" s="2439"/>
      <c r="E230" s="2439"/>
      <c r="F230" s="2439"/>
      <c r="G230" s="2439"/>
      <c r="H230" s="2439"/>
      <c r="I230" s="2439"/>
      <c r="J230" s="2439"/>
      <c r="K230" s="2439"/>
      <c r="L230" s="2439"/>
      <c r="M230" s="2440"/>
      <c r="N230" s="2441" t="s">
        <v>59</v>
      </c>
      <c r="O230" s="2442"/>
      <c r="P230" s="2443"/>
      <c r="Q230" s="2444">
        <f>G89/G224*100</f>
        <v>66.04166666666667</v>
      </c>
      <c r="R230" s="2442"/>
      <c r="S230" s="2443"/>
      <c r="T230" s="2444" t="s">
        <v>3</v>
      </c>
      <c r="U230" s="2442"/>
      <c r="V230" s="2443"/>
      <c r="W230" s="2441">
        <f>(G121+G150)/G224*100</f>
        <v>33.958333333333336</v>
      </c>
      <c r="X230" s="2442"/>
      <c r="Y230" s="2445"/>
      <c r="AB230" s="719"/>
      <c r="AC230" s="719"/>
      <c r="AD230" s="719"/>
      <c r="AE230" s="719"/>
      <c r="AF230" s="719"/>
      <c r="AG230" s="719"/>
      <c r="AH230" s="719"/>
      <c r="AI230" s="719"/>
      <c r="AJ230" s="719"/>
      <c r="AK230" s="719"/>
      <c r="AL230" s="719"/>
      <c r="AM230" s="719"/>
    </row>
    <row r="231" spans="1:41" ht="16.5" hidden="1" thickBot="1">
      <c r="A231" s="1940"/>
      <c r="B231" s="1941"/>
      <c r="C231" s="1941"/>
      <c r="D231" s="1941"/>
      <c r="E231" s="1941"/>
      <c r="F231" s="1941"/>
      <c r="G231" s="1942"/>
      <c r="H231" s="1943"/>
      <c r="I231" s="1943"/>
      <c r="J231" s="1943"/>
      <c r="K231" s="1943"/>
      <c r="L231" s="1943"/>
      <c r="M231" s="1943"/>
      <c r="N231" s="2446">
        <f>G12+G13+G14+G17+G18+G29+G30+G31+G33+G36+G37+G38+G40+G41+G42+G44+G47+G48+G50+G69</f>
        <v>60</v>
      </c>
      <c r="O231" s="2447"/>
      <c r="P231" s="2448"/>
      <c r="Q231" s="2446">
        <f>G19+G20+G32+G45+G49+G98+G129+G82+G61+G74+G34+G56+G63+G125+G72+G131+G75</f>
        <v>60</v>
      </c>
      <c r="R231" s="2447"/>
      <c r="S231" s="2448"/>
      <c r="T231" s="2446">
        <f>G54+G60+G67+G83+G107+G113+G128+G130+G133+G137+G141+G145+G57+G58+G59+G76+G77</f>
        <v>60</v>
      </c>
      <c r="U231" s="2447"/>
      <c r="V231" s="2448"/>
      <c r="W231" s="2446">
        <f>G15+G16+G70+G71+G78+G84+G87+G132+G135+G136+G139+G140+G144+G146+G148+G149+G62</f>
        <v>60</v>
      </c>
      <c r="X231" s="2447"/>
      <c r="Y231" s="2448"/>
      <c r="Z231" s="198"/>
      <c r="AA231" s="198"/>
      <c r="AB231" s="1803"/>
      <c r="AC231" s="1803"/>
      <c r="AD231" s="1803"/>
      <c r="AE231" s="719"/>
      <c r="AF231" s="719"/>
      <c r="AG231" s="719"/>
      <c r="AH231" s="719"/>
      <c r="AI231" s="719"/>
      <c r="AJ231" s="719"/>
      <c r="AK231" s="719"/>
      <c r="AL231" s="719"/>
      <c r="AM231" s="719"/>
      <c r="AN231" s="54"/>
      <c r="AO231" s="54"/>
    </row>
    <row r="232" spans="1:39" s="54" customFormat="1" ht="16.5" hidden="1" thickBot="1">
      <c r="A232" s="2449" t="s">
        <v>513</v>
      </c>
      <c r="B232" s="2450"/>
      <c r="C232" s="2450"/>
      <c r="D232" s="2450"/>
      <c r="E232" s="2450"/>
      <c r="F232" s="2450"/>
      <c r="G232" s="2450"/>
      <c r="H232" s="2450"/>
      <c r="I232" s="2450"/>
      <c r="J232" s="2450"/>
      <c r="K232" s="2450"/>
      <c r="L232" s="2450"/>
      <c r="M232" s="2450"/>
      <c r="N232" s="2450"/>
      <c r="O232" s="2450"/>
      <c r="P232" s="2450"/>
      <c r="Q232" s="2450"/>
      <c r="R232" s="2450"/>
      <c r="S232" s="2450"/>
      <c r="T232" s="2450"/>
      <c r="U232" s="2450"/>
      <c r="V232" s="2450"/>
      <c r="W232" s="2450"/>
      <c r="X232" s="2450"/>
      <c r="Y232" s="2451"/>
      <c r="AB232" s="719"/>
      <c r="AC232" s="719"/>
      <c r="AD232" s="719"/>
      <c r="AE232" s="719"/>
      <c r="AF232" s="719"/>
      <c r="AG232" s="719"/>
      <c r="AH232" s="719"/>
      <c r="AI232" s="719"/>
      <c r="AJ232" s="719"/>
      <c r="AK232" s="719"/>
      <c r="AL232" s="719"/>
      <c r="AM232" s="719"/>
    </row>
    <row r="233" spans="1:39" s="54" customFormat="1" ht="16.5" hidden="1" thickBot="1">
      <c r="A233" s="2414" t="s">
        <v>58</v>
      </c>
      <c r="B233" s="2415"/>
      <c r="C233" s="2415"/>
      <c r="D233" s="2415"/>
      <c r="E233" s="2415"/>
      <c r="F233" s="2416"/>
      <c r="G233" s="1944" t="e">
        <f>G89+#REF!</f>
        <v>#REF!</v>
      </c>
      <c r="H233" s="1944" t="e">
        <f>H89+#REF!</f>
        <v>#REF!</v>
      </c>
      <c r="I233" s="1945" t="e">
        <f>I89+#REF!</f>
        <v>#REF!</v>
      </c>
      <c r="J233" s="1946"/>
      <c r="K233" s="1946"/>
      <c r="L233" s="1946"/>
      <c r="M233" s="1947" t="e">
        <f>M89+#REF!</f>
        <v>#REF!</v>
      </c>
      <c r="N233" s="1945" t="e">
        <f>N89+#REF!</f>
        <v>#REF!</v>
      </c>
      <c r="O233" s="1946" t="e">
        <f>O89+#REF!</f>
        <v>#REF!</v>
      </c>
      <c r="P233" s="1948" t="e">
        <f>P89+#REF!</f>
        <v>#REF!</v>
      </c>
      <c r="Q233" s="1945" t="e">
        <f>Q89+#REF!</f>
        <v>#REF!</v>
      </c>
      <c r="R233" s="1946" t="e">
        <f>R89+#REF!</f>
        <v>#REF!</v>
      </c>
      <c r="S233" s="1947" t="e">
        <f>S89+#REF!</f>
        <v>#REF!</v>
      </c>
      <c r="T233" s="1945" t="e">
        <f>T89+#REF!</f>
        <v>#REF!</v>
      </c>
      <c r="U233" s="1946" t="e">
        <f>U89+#REF!</f>
        <v>#REF!</v>
      </c>
      <c r="V233" s="1947" t="e">
        <f>V89+#REF!</f>
        <v>#REF!</v>
      </c>
      <c r="W233" s="1945" t="e">
        <f>W89+#REF!</f>
        <v>#REF!</v>
      </c>
      <c r="X233" s="1946" t="e">
        <f>X89+#REF!</f>
        <v>#REF!</v>
      </c>
      <c r="Y233" s="1947" t="e">
        <f>Y89+#REF!</f>
        <v>#REF!</v>
      </c>
      <c r="AB233" s="719"/>
      <c r="AC233" s="719"/>
      <c r="AD233" s="719"/>
      <c r="AE233" s="719"/>
      <c r="AF233" s="719"/>
      <c r="AG233" s="719"/>
      <c r="AH233" s="719"/>
      <c r="AI233" s="719"/>
      <c r="AJ233" s="719"/>
      <c r="AK233" s="719"/>
      <c r="AL233" s="719"/>
      <c r="AM233" s="719"/>
    </row>
    <row r="234" spans="1:39" s="54" customFormat="1" ht="16.5" hidden="1" thickBot="1">
      <c r="A234" s="2425" t="s">
        <v>51</v>
      </c>
      <c r="B234" s="2426"/>
      <c r="C234" s="2426"/>
      <c r="D234" s="2426"/>
      <c r="E234" s="2426"/>
      <c r="F234" s="2426"/>
      <c r="G234" s="2426"/>
      <c r="H234" s="2426"/>
      <c r="I234" s="2426"/>
      <c r="J234" s="2426"/>
      <c r="K234" s="2426"/>
      <c r="L234" s="2426"/>
      <c r="M234" s="2427"/>
      <c r="N234" s="1949" t="e">
        <f>N233</f>
        <v>#REF!</v>
      </c>
      <c r="O234" s="1950" t="e">
        <f aca="true" t="shared" si="115" ref="O234:Y234">O233</f>
        <v>#REF!</v>
      </c>
      <c r="P234" s="1951" t="e">
        <f t="shared" si="115"/>
        <v>#REF!</v>
      </c>
      <c r="Q234" s="1949" t="e">
        <f t="shared" si="115"/>
        <v>#REF!</v>
      </c>
      <c r="R234" s="1950" t="e">
        <f t="shared" si="115"/>
        <v>#REF!</v>
      </c>
      <c r="S234" s="1951" t="e">
        <f t="shared" si="115"/>
        <v>#REF!</v>
      </c>
      <c r="T234" s="1949" t="e">
        <f t="shared" si="115"/>
        <v>#REF!</v>
      </c>
      <c r="U234" s="1950" t="e">
        <f t="shared" si="115"/>
        <v>#REF!</v>
      </c>
      <c r="V234" s="1951" t="e">
        <f t="shared" si="115"/>
        <v>#REF!</v>
      </c>
      <c r="W234" s="1949" t="e">
        <f t="shared" si="115"/>
        <v>#REF!</v>
      </c>
      <c r="X234" s="1950" t="e">
        <f t="shared" si="115"/>
        <v>#REF!</v>
      </c>
      <c r="Y234" s="1951" t="e">
        <f t="shared" si="115"/>
        <v>#REF!</v>
      </c>
      <c r="AB234" s="719"/>
      <c r="AC234" s="719"/>
      <c r="AD234" s="719"/>
      <c r="AE234" s="719"/>
      <c r="AF234" s="719"/>
      <c r="AG234" s="719"/>
      <c r="AH234" s="719"/>
      <c r="AI234" s="719"/>
      <c r="AJ234" s="719"/>
      <c r="AK234" s="719"/>
      <c r="AL234" s="719"/>
      <c r="AM234" s="719"/>
    </row>
    <row r="235" spans="1:39" s="54" customFormat="1" ht="16.5" hidden="1" thickBot="1">
      <c r="A235" s="2428" t="s">
        <v>52</v>
      </c>
      <c r="B235" s="2429"/>
      <c r="C235" s="2429"/>
      <c r="D235" s="2429"/>
      <c r="E235" s="2429"/>
      <c r="F235" s="2429"/>
      <c r="G235" s="2429"/>
      <c r="H235" s="2429"/>
      <c r="I235" s="2429"/>
      <c r="J235" s="2429"/>
      <c r="K235" s="2429"/>
      <c r="L235" s="2429"/>
      <c r="M235" s="2452"/>
      <c r="N235" s="1919">
        <v>3</v>
      </c>
      <c r="O235" s="1952">
        <v>1</v>
      </c>
      <c r="P235" s="1953">
        <v>3</v>
      </c>
      <c r="Q235" s="1954">
        <v>4</v>
      </c>
      <c r="R235" s="1950">
        <v>2</v>
      </c>
      <c r="S235" s="1951">
        <v>3</v>
      </c>
      <c r="T235" s="1949">
        <v>3</v>
      </c>
      <c r="U235" s="1950">
        <v>2</v>
      </c>
      <c r="V235" s="1951">
        <v>2</v>
      </c>
      <c r="W235" s="1949">
        <v>4</v>
      </c>
      <c r="X235" s="1950">
        <v>1</v>
      </c>
      <c r="Y235" s="1951">
        <v>2</v>
      </c>
      <c r="AB235" s="719"/>
      <c r="AC235" s="719"/>
      <c r="AD235" s="719"/>
      <c r="AE235" s="719"/>
      <c r="AF235" s="719"/>
      <c r="AG235" s="719"/>
      <c r="AH235" s="719"/>
      <c r="AI235" s="719"/>
      <c r="AJ235" s="719"/>
      <c r="AK235" s="719"/>
      <c r="AL235" s="719"/>
      <c r="AM235" s="719"/>
    </row>
    <row r="236" spans="1:39" s="54" customFormat="1" ht="16.5" hidden="1" thickBot="1">
      <c r="A236" s="2428" t="s">
        <v>53</v>
      </c>
      <c r="B236" s="2429"/>
      <c r="C236" s="2429"/>
      <c r="D236" s="2429"/>
      <c r="E236" s="2429"/>
      <c r="F236" s="2429"/>
      <c r="G236" s="2429"/>
      <c r="H236" s="2429"/>
      <c r="I236" s="2429"/>
      <c r="J236" s="2429"/>
      <c r="K236" s="2429"/>
      <c r="L236" s="2429"/>
      <c r="M236" s="2452"/>
      <c r="N236" s="1916">
        <v>5</v>
      </c>
      <c r="O236" s="1925">
        <v>2</v>
      </c>
      <c r="P236" s="1955">
        <v>4</v>
      </c>
      <c r="Q236" s="1956">
        <v>4</v>
      </c>
      <c r="R236" s="1950">
        <v>3</v>
      </c>
      <c r="S236" s="1951">
        <v>6</v>
      </c>
      <c r="T236" s="1949">
        <v>3</v>
      </c>
      <c r="U236" s="1950">
        <v>2</v>
      </c>
      <c r="V236" s="1951">
        <v>4</v>
      </c>
      <c r="W236" s="1949">
        <v>3</v>
      </c>
      <c r="X236" s="1950"/>
      <c r="Y236" s="1951">
        <v>5</v>
      </c>
      <c r="AB236" s="719"/>
      <c r="AC236" s="719"/>
      <c r="AD236" s="719"/>
      <c r="AE236" s="719"/>
      <c r="AF236" s="719"/>
      <c r="AG236" s="719"/>
      <c r="AH236" s="719"/>
      <c r="AI236" s="719"/>
      <c r="AJ236" s="719"/>
      <c r="AK236" s="719"/>
      <c r="AL236" s="719"/>
      <c r="AM236" s="719"/>
    </row>
    <row r="237" spans="1:39" s="54" customFormat="1" ht="16.5" hidden="1" thickBot="1">
      <c r="A237" s="2428" t="s">
        <v>54</v>
      </c>
      <c r="B237" s="2429"/>
      <c r="C237" s="2429"/>
      <c r="D237" s="2429"/>
      <c r="E237" s="2429"/>
      <c r="F237" s="2429"/>
      <c r="G237" s="2429"/>
      <c r="H237" s="2429"/>
      <c r="I237" s="2429"/>
      <c r="J237" s="2429"/>
      <c r="K237" s="2429"/>
      <c r="L237" s="2429"/>
      <c r="M237" s="2452"/>
      <c r="N237" s="1949"/>
      <c r="O237" s="1950"/>
      <c r="P237" s="1951"/>
      <c r="Q237" s="1949"/>
      <c r="R237" s="1950"/>
      <c r="S237" s="1951"/>
      <c r="T237" s="1949"/>
      <c r="U237" s="1950"/>
      <c r="V237" s="1951">
        <v>1</v>
      </c>
      <c r="W237" s="1949"/>
      <c r="X237" s="1950"/>
      <c r="Y237" s="1951"/>
      <c r="AB237" s="719"/>
      <c r="AC237" s="719"/>
      <c r="AD237" s="719"/>
      <c r="AE237" s="719"/>
      <c r="AF237" s="719"/>
      <c r="AG237" s="719"/>
      <c r="AH237" s="719"/>
      <c r="AI237" s="719"/>
      <c r="AJ237" s="719"/>
      <c r="AK237" s="719"/>
      <c r="AL237" s="719"/>
      <c r="AM237" s="719"/>
    </row>
    <row r="238" spans="1:39" s="54" customFormat="1" ht="16.5" hidden="1" thickBot="1">
      <c r="A238" s="2428" t="s">
        <v>55</v>
      </c>
      <c r="B238" s="2429"/>
      <c r="C238" s="2429"/>
      <c r="D238" s="2429"/>
      <c r="E238" s="2429"/>
      <c r="F238" s="2429"/>
      <c r="G238" s="2429"/>
      <c r="H238" s="2429"/>
      <c r="I238" s="2429"/>
      <c r="J238" s="2429"/>
      <c r="K238" s="2429"/>
      <c r="L238" s="2429"/>
      <c r="M238" s="2452"/>
      <c r="N238" s="1949"/>
      <c r="O238" s="1950"/>
      <c r="P238" s="1951"/>
      <c r="Q238" s="1949"/>
      <c r="R238" s="1950"/>
      <c r="S238" s="1951"/>
      <c r="T238" s="1949">
        <v>1</v>
      </c>
      <c r="U238" s="1950"/>
      <c r="V238" s="1951">
        <v>1</v>
      </c>
      <c r="W238" s="1949">
        <v>1</v>
      </c>
      <c r="X238" s="1950"/>
      <c r="Y238" s="1951">
        <v>1</v>
      </c>
      <c r="AB238" s="719"/>
      <c r="AC238" s="719"/>
      <c r="AD238" s="719"/>
      <c r="AE238" s="719"/>
      <c r="AF238" s="719"/>
      <c r="AG238" s="719"/>
      <c r="AH238" s="719"/>
      <c r="AI238" s="719"/>
      <c r="AJ238" s="719"/>
      <c r="AK238" s="719"/>
      <c r="AL238" s="719"/>
      <c r="AM238" s="719"/>
    </row>
    <row r="239" spans="1:39" s="54" customFormat="1" ht="16.5" hidden="1" thickBot="1">
      <c r="A239" s="2438" t="s">
        <v>60</v>
      </c>
      <c r="B239" s="2439"/>
      <c r="C239" s="2439"/>
      <c r="D239" s="2439"/>
      <c r="E239" s="2439"/>
      <c r="F239" s="2439"/>
      <c r="G239" s="2439"/>
      <c r="H239" s="2439"/>
      <c r="I239" s="2439"/>
      <c r="J239" s="2439"/>
      <c r="K239" s="2439"/>
      <c r="L239" s="2439"/>
      <c r="M239" s="2440"/>
      <c r="N239" s="2441" t="s">
        <v>59</v>
      </c>
      <c r="O239" s="2442"/>
      <c r="P239" s="2443"/>
      <c r="Q239" s="2446" t="e">
        <f>G89/G233*100</f>
        <v>#REF!</v>
      </c>
      <c r="R239" s="2453"/>
      <c r="S239" s="2454"/>
      <c r="T239" s="2444" t="s">
        <v>3</v>
      </c>
      <c r="U239" s="2442"/>
      <c r="V239" s="2443"/>
      <c r="W239" s="2446" t="e">
        <f>#REF!/G233*100</f>
        <v>#REF!</v>
      </c>
      <c r="X239" s="2453"/>
      <c r="Y239" s="2454"/>
      <c r="AB239" s="719"/>
      <c r="AC239" s="719"/>
      <c r="AD239" s="719"/>
      <c r="AE239" s="719"/>
      <c r="AF239" s="719"/>
      <c r="AG239" s="719"/>
      <c r="AH239" s="719"/>
      <c r="AI239" s="719"/>
      <c r="AJ239" s="719"/>
      <c r="AK239" s="719"/>
      <c r="AL239" s="719"/>
      <c r="AM239" s="719"/>
    </row>
    <row r="240" spans="1:39" s="54" customFormat="1" ht="16.5" hidden="1" thickBot="1">
      <c r="A240" s="2449" t="s">
        <v>514</v>
      </c>
      <c r="B240" s="2450"/>
      <c r="C240" s="2450"/>
      <c r="D240" s="2450"/>
      <c r="E240" s="2450"/>
      <c r="F240" s="2450"/>
      <c r="G240" s="2450"/>
      <c r="H240" s="2450"/>
      <c r="I240" s="2450"/>
      <c r="J240" s="2450"/>
      <c r="K240" s="2450"/>
      <c r="L240" s="2450"/>
      <c r="M240" s="2450"/>
      <c r="N240" s="2450"/>
      <c r="O240" s="2450"/>
      <c r="P240" s="2450"/>
      <c r="Q240" s="2450"/>
      <c r="R240" s="2450"/>
      <c r="S240" s="2450"/>
      <c r="T240" s="2450"/>
      <c r="U240" s="2450"/>
      <c r="V240" s="2450"/>
      <c r="W240" s="2450"/>
      <c r="X240" s="2450"/>
      <c r="Y240" s="2451"/>
      <c r="AB240" s="719"/>
      <c r="AC240" s="719"/>
      <c r="AD240" s="719"/>
      <c r="AE240" s="719"/>
      <c r="AF240" s="719"/>
      <c r="AG240" s="719"/>
      <c r="AH240" s="719"/>
      <c r="AI240" s="719"/>
      <c r="AJ240" s="719"/>
      <c r="AK240" s="719"/>
      <c r="AL240" s="719"/>
      <c r="AM240" s="719"/>
    </row>
    <row r="241" spans="1:39" s="54" customFormat="1" ht="16.5" hidden="1" thickBot="1">
      <c r="A241" s="2414" t="s">
        <v>58</v>
      </c>
      <c r="B241" s="2415"/>
      <c r="C241" s="2415"/>
      <c r="D241" s="2415"/>
      <c r="E241" s="2415"/>
      <c r="F241" s="2416"/>
      <c r="G241" s="1944" t="e">
        <f>G89+#REF!</f>
        <v>#REF!</v>
      </c>
      <c r="H241" s="1944" t="e">
        <f>H89+#REF!</f>
        <v>#REF!</v>
      </c>
      <c r="I241" s="1945" t="e">
        <f>I89+#REF!</f>
        <v>#REF!</v>
      </c>
      <c r="J241" s="1946"/>
      <c r="K241" s="1946"/>
      <c r="L241" s="1946"/>
      <c r="M241" s="1947" t="e">
        <f>M89+#REF!</f>
        <v>#REF!</v>
      </c>
      <c r="N241" s="1945" t="e">
        <f>N89+#REF!</f>
        <v>#REF!</v>
      </c>
      <c r="O241" s="1946" t="e">
        <f>O89+#REF!</f>
        <v>#REF!</v>
      </c>
      <c r="P241" s="1947" t="e">
        <f>P89+#REF!</f>
        <v>#REF!</v>
      </c>
      <c r="Q241" s="1945" t="e">
        <f>Q89+#REF!</f>
        <v>#REF!</v>
      </c>
      <c r="R241" s="1946" t="e">
        <f>R89+#REF!</f>
        <v>#REF!</v>
      </c>
      <c r="S241" s="1947" t="e">
        <f>S89+#REF!</f>
        <v>#REF!</v>
      </c>
      <c r="T241" s="1945" t="e">
        <f>T89+#REF!</f>
        <v>#REF!</v>
      </c>
      <c r="U241" s="1946" t="e">
        <f>U89+#REF!</f>
        <v>#REF!</v>
      </c>
      <c r="V241" s="1947" t="e">
        <f>V89+#REF!</f>
        <v>#REF!</v>
      </c>
      <c r="W241" s="1945" t="e">
        <f>W89+#REF!</f>
        <v>#REF!</v>
      </c>
      <c r="X241" s="1946" t="e">
        <f>X89+#REF!</f>
        <v>#REF!</v>
      </c>
      <c r="Y241" s="1947" t="e">
        <f>Y89+#REF!</f>
        <v>#REF!</v>
      </c>
      <c r="AB241" s="719"/>
      <c r="AC241" s="719"/>
      <c r="AD241" s="719"/>
      <c r="AE241" s="719"/>
      <c r="AF241" s="719"/>
      <c r="AG241" s="719"/>
      <c r="AH241" s="719"/>
      <c r="AI241" s="719"/>
      <c r="AJ241" s="719"/>
      <c r="AK241" s="719"/>
      <c r="AL241" s="719"/>
      <c r="AM241" s="719"/>
    </row>
    <row r="242" spans="1:39" s="54" customFormat="1" ht="16.5" hidden="1" thickBot="1">
      <c r="A242" s="2425" t="s">
        <v>51</v>
      </c>
      <c r="B242" s="2426"/>
      <c r="C242" s="2426"/>
      <c r="D242" s="2426"/>
      <c r="E242" s="2426"/>
      <c r="F242" s="2426"/>
      <c r="G242" s="2426"/>
      <c r="H242" s="2426"/>
      <c r="I242" s="2426"/>
      <c r="J242" s="2426"/>
      <c r="K242" s="2426"/>
      <c r="L242" s="2426"/>
      <c r="M242" s="2427"/>
      <c r="N242" s="1949" t="e">
        <f>N241</f>
        <v>#REF!</v>
      </c>
      <c r="O242" s="1950" t="e">
        <f aca="true" t="shared" si="116" ref="O242:Y242">O241</f>
        <v>#REF!</v>
      </c>
      <c r="P242" s="1951" t="e">
        <f t="shared" si="116"/>
        <v>#REF!</v>
      </c>
      <c r="Q242" s="1949" t="e">
        <f t="shared" si="116"/>
        <v>#REF!</v>
      </c>
      <c r="R242" s="1950" t="e">
        <f t="shared" si="116"/>
        <v>#REF!</v>
      </c>
      <c r="S242" s="1951" t="e">
        <f t="shared" si="116"/>
        <v>#REF!</v>
      </c>
      <c r="T242" s="1949" t="e">
        <f t="shared" si="116"/>
        <v>#REF!</v>
      </c>
      <c r="U242" s="1950" t="e">
        <f t="shared" si="116"/>
        <v>#REF!</v>
      </c>
      <c r="V242" s="1951" t="e">
        <f t="shared" si="116"/>
        <v>#REF!</v>
      </c>
      <c r="W242" s="1949" t="e">
        <f t="shared" si="116"/>
        <v>#REF!</v>
      </c>
      <c r="X242" s="1950" t="e">
        <f t="shared" si="116"/>
        <v>#REF!</v>
      </c>
      <c r="Y242" s="1951" t="e">
        <f t="shared" si="116"/>
        <v>#REF!</v>
      </c>
      <c r="AB242" s="719"/>
      <c r="AC242" s="719"/>
      <c r="AD242" s="719"/>
      <c r="AE242" s="719"/>
      <c r="AF242" s="719"/>
      <c r="AG242" s="719"/>
      <c r="AH242" s="719"/>
      <c r="AI242" s="719"/>
      <c r="AJ242" s="719"/>
      <c r="AK242" s="719"/>
      <c r="AL242" s="719"/>
      <c r="AM242" s="719"/>
    </row>
    <row r="243" spans="1:39" s="54" customFormat="1" ht="16.5" hidden="1" thickBot="1">
      <c r="A243" s="2428" t="s">
        <v>52</v>
      </c>
      <c r="B243" s="2429"/>
      <c r="C243" s="2429"/>
      <c r="D243" s="2429"/>
      <c r="E243" s="2429"/>
      <c r="F243" s="2429"/>
      <c r="G243" s="2429"/>
      <c r="H243" s="2429"/>
      <c r="I243" s="2429"/>
      <c r="J243" s="2429"/>
      <c r="K243" s="2429"/>
      <c r="L243" s="2429"/>
      <c r="M243" s="2452"/>
      <c r="N243" s="1919">
        <v>3</v>
      </c>
      <c r="O243" s="1952">
        <v>1</v>
      </c>
      <c r="P243" s="1953">
        <v>3</v>
      </c>
      <c r="Q243" s="1954">
        <v>4</v>
      </c>
      <c r="R243" s="1950">
        <v>2</v>
      </c>
      <c r="S243" s="1951">
        <v>3</v>
      </c>
      <c r="T243" s="1949">
        <v>2</v>
      </c>
      <c r="U243" s="1950">
        <v>2</v>
      </c>
      <c r="V243" s="1951">
        <v>2</v>
      </c>
      <c r="W243" s="1949">
        <v>4</v>
      </c>
      <c r="X243" s="1950">
        <v>1</v>
      </c>
      <c r="Y243" s="1951">
        <v>2</v>
      </c>
      <c r="AB243" s="719"/>
      <c r="AC243" s="719"/>
      <c r="AD243" s="719"/>
      <c r="AE243" s="719"/>
      <c r="AF243" s="719"/>
      <c r="AG243" s="719"/>
      <c r="AH243" s="719"/>
      <c r="AI243" s="719"/>
      <c r="AJ243" s="719"/>
      <c r="AK243" s="719"/>
      <c r="AL243" s="719"/>
      <c r="AM243" s="719"/>
    </row>
    <row r="244" spans="1:39" s="54" customFormat="1" ht="16.5" hidden="1" thickBot="1">
      <c r="A244" s="2428" t="s">
        <v>53</v>
      </c>
      <c r="B244" s="2429"/>
      <c r="C244" s="2429"/>
      <c r="D244" s="2429"/>
      <c r="E244" s="2429"/>
      <c r="F244" s="2429"/>
      <c r="G244" s="2429"/>
      <c r="H244" s="2429"/>
      <c r="I244" s="2429"/>
      <c r="J244" s="2429"/>
      <c r="K244" s="2429"/>
      <c r="L244" s="2429"/>
      <c r="M244" s="2452"/>
      <c r="N244" s="1916">
        <v>5</v>
      </c>
      <c r="O244" s="1925">
        <v>2</v>
      </c>
      <c r="P244" s="1955">
        <v>4</v>
      </c>
      <c r="Q244" s="1956">
        <v>4</v>
      </c>
      <c r="R244" s="1950">
        <v>2</v>
      </c>
      <c r="S244" s="1951">
        <v>6</v>
      </c>
      <c r="T244" s="1949">
        <v>5</v>
      </c>
      <c r="U244" s="1950">
        <v>1</v>
      </c>
      <c r="V244" s="1951">
        <v>6</v>
      </c>
      <c r="W244" s="1949">
        <v>1</v>
      </c>
      <c r="X244" s="1950">
        <v>1</v>
      </c>
      <c r="Y244" s="1951">
        <v>3</v>
      </c>
      <c r="AB244" s="719"/>
      <c r="AC244" s="719"/>
      <c r="AD244" s="719"/>
      <c r="AE244" s="719"/>
      <c r="AF244" s="719"/>
      <c r="AG244" s="719"/>
      <c r="AH244" s="719"/>
      <c r="AI244" s="719"/>
      <c r="AJ244" s="719"/>
      <c r="AK244" s="719"/>
      <c r="AL244" s="719"/>
      <c r="AM244" s="719"/>
    </row>
    <row r="245" spans="1:39" s="54" customFormat="1" ht="16.5" hidden="1" thickBot="1">
      <c r="A245" s="2428" t="s">
        <v>54</v>
      </c>
      <c r="B245" s="2429"/>
      <c r="C245" s="2429"/>
      <c r="D245" s="2429"/>
      <c r="E245" s="2429"/>
      <c r="F245" s="2429"/>
      <c r="G245" s="2429"/>
      <c r="H245" s="2429"/>
      <c r="I245" s="2429"/>
      <c r="J245" s="2429"/>
      <c r="K245" s="2429"/>
      <c r="L245" s="2429"/>
      <c r="M245" s="2452"/>
      <c r="N245" s="1949"/>
      <c r="O245" s="1950"/>
      <c r="P245" s="1951"/>
      <c r="Q245" s="1949"/>
      <c r="R245" s="1950"/>
      <c r="S245" s="1951"/>
      <c r="T245" s="1949"/>
      <c r="U245" s="1950"/>
      <c r="V245" s="1951">
        <v>1</v>
      </c>
      <c r="W245" s="1949">
        <v>1</v>
      </c>
      <c r="X245" s="1950"/>
      <c r="Y245" s="1951"/>
      <c r="AB245" s="719"/>
      <c r="AC245" s="719"/>
      <c r="AD245" s="719"/>
      <c r="AE245" s="719"/>
      <c r="AF245" s="719"/>
      <c r="AG245" s="719"/>
      <c r="AH245" s="719"/>
      <c r="AI245" s="719"/>
      <c r="AJ245" s="719"/>
      <c r="AK245" s="719"/>
      <c r="AL245" s="719"/>
      <c r="AM245" s="719"/>
    </row>
    <row r="246" spans="1:39" s="54" customFormat="1" ht="16.5" hidden="1" thickBot="1">
      <c r="A246" s="2428" t="s">
        <v>55</v>
      </c>
      <c r="B246" s="2429"/>
      <c r="C246" s="2429"/>
      <c r="D246" s="2429"/>
      <c r="E246" s="2429"/>
      <c r="F246" s="2429"/>
      <c r="G246" s="2429"/>
      <c r="H246" s="2429"/>
      <c r="I246" s="2429"/>
      <c r="J246" s="2429"/>
      <c r="K246" s="2429"/>
      <c r="L246" s="2429"/>
      <c r="M246" s="2452"/>
      <c r="N246" s="1949"/>
      <c r="O246" s="1950"/>
      <c r="P246" s="1951"/>
      <c r="Q246" s="1949"/>
      <c r="R246" s="1950"/>
      <c r="S246" s="1951"/>
      <c r="T246" s="1949"/>
      <c r="U246" s="1950"/>
      <c r="V246" s="1951"/>
      <c r="W246" s="1949">
        <v>1</v>
      </c>
      <c r="X246" s="1950"/>
      <c r="Y246" s="1951">
        <v>1</v>
      </c>
      <c r="AB246" s="719"/>
      <c r="AC246" s="719"/>
      <c r="AD246" s="719"/>
      <c r="AE246" s="719"/>
      <c r="AF246" s="719"/>
      <c r="AG246" s="719"/>
      <c r="AH246" s="719"/>
      <c r="AI246" s="719"/>
      <c r="AJ246" s="719"/>
      <c r="AK246" s="719"/>
      <c r="AL246" s="719"/>
      <c r="AM246" s="719"/>
    </row>
    <row r="247" spans="1:39" s="54" customFormat="1" ht="16.5" hidden="1" thickBot="1">
      <c r="A247" s="2438" t="s">
        <v>60</v>
      </c>
      <c r="B247" s="2439"/>
      <c r="C247" s="2439"/>
      <c r="D247" s="2439"/>
      <c r="E247" s="2439"/>
      <c r="F247" s="2439"/>
      <c r="G247" s="2439"/>
      <c r="H247" s="2439"/>
      <c r="I247" s="2439"/>
      <c r="J247" s="2439"/>
      <c r="K247" s="2439"/>
      <c r="L247" s="2439"/>
      <c r="M247" s="2440"/>
      <c r="N247" s="2441" t="s">
        <v>59</v>
      </c>
      <c r="O247" s="2442"/>
      <c r="P247" s="2443"/>
      <c r="Q247" s="2446" t="e">
        <f>G89/G241*100</f>
        <v>#REF!</v>
      </c>
      <c r="R247" s="2453"/>
      <c r="S247" s="2454"/>
      <c r="T247" s="2444" t="s">
        <v>3</v>
      </c>
      <c r="U247" s="2442"/>
      <c r="V247" s="2443"/>
      <c r="W247" s="2446" t="e">
        <f>#REF!/G241*100</f>
        <v>#REF!</v>
      </c>
      <c r="X247" s="2453"/>
      <c r="Y247" s="2454"/>
      <c r="AB247" s="719"/>
      <c r="AC247" s="719"/>
      <c r="AD247" s="719"/>
      <c r="AE247" s="719"/>
      <c r="AF247" s="719"/>
      <c r="AG247" s="719"/>
      <c r="AH247" s="719"/>
      <c r="AI247" s="719"/>
      <c r="AJ247" s="719"/>
      <c r="AK247" s="719"/>
      <c r="AL247" s="719"/>
      <c r="AM247" s="719"/>
    </row>
    <row r="248" spans="1:39" s="54" customFormat="1" ht="16.5" hidden="1" thickBot="1">
      <c r="A248" s="2449" t="s">
        <v>515</v>
      </c>
      <c r="B248" s="2450"/>
      <c r="C248" s="2450"/>
      <c r="D248" s="2450"/>
      <c r="E248" s="2450"/>
      <c r="F248" s="2450"/>
      <c r="G248" s="2450"/>
      <c r="H248" s="2450"/>
      <c r="I248" s="2450"/>
      <c r="J248" s="2450"/>
      <c r="K248" s="2450"/>
      <c r="L248" s="2450"/>
      <c r="M248" s="2450"/>
      <c r="N248" s="2450"/>
      <c r="O248" s="2450"/>
      <c r="P248" s="2450"/>
      <c r="Q248" s="2450"/>
      <c r="R248" s="2450"/>
      <c r="S248" s="2450"/>
      <c r="T248" s="2450"/>
      <c r="U248" s="2450"/>
      <c r="V248" s="2450"/>
      <c r="W248" s="2450"/>
      <c r="X248" s="2450"/>
      <c r="Y248" s="2451"/>
      <c r="AB248" s="719"/>
      <c r="AC248" s="719"/>
      <c r="AD248" s="719"/>
      <c r="AE248" s="719"/>
      <c r="AF248" s="719"/>
      <c r="AG248" s="719"/>
      <c r="AH248" s="719"/>
      <c r="AI248" s="719"/>
      <c r="AJ248" s="719"/>
      <c r="AK248" s="719"/>
      <c r="AL248" s="719"/>
      <c r="AM248" s="719"/>
    </row>
    <row r="249" spans="1:39" s="54" customFormat="1" ht="16.5" hidden="1" thickBot="1">
      <c r="A249" s="2414" t="s">
        <v>58</v>
      </c>
      <c r="B249" s="2415"/>
      <c r="C249" s="2415"/>
      <c r="D249" s="2415"/>
      <c r="E249" s="2415"/>
      <c r="F249" s="2416"/>
      <c r="G249" s="1944" t="e">
        <f>G89+#REF!</f>
        <v>#REF!</v>
      </c>
      <c r="H249" s="1944" t="e">
        <f>H89+#REF!</f>
        <v>#REF!</v>
      </c>
      <c r="I249" s="1945" t="e">
        <f>I89+#REF!</f>
        <v>#REF!</v>
      </c>
      <c r="J249" s="1946"/>
      <c r="K249" s="1946"/>
      <c r="L249" s="1946"/>
      <c r="M249" s="1947" t="e">
        <f>M89+#REF!</f>
        <v>#REF!</v>
      </c>
      <c r="N249" s="1945" t="e">
        <f>N89+#REF!</f>
        <v>#REF!</v>
      </c>
      <c r="O249" s="1946" t="e">
        <f>O89+#REF!</f>
        <v>#REF!</v>
      </c>
      <c r="P249" s="1947" t="e">
        <f>P89+#REF!</f>
        <v>#REF!</v>
      </c>
      <c r="Q249" s="1945" t="e">
        <f>Q89+#REF!</f>
        <v>#REF!</v>
      </c>
      <c r="R249" s="1946" t="e">
        <f>R89+#REF!</f>
        <v>#REF!</v>
      </c>
      <c r="S249" s="1947" t="e">
        <f>S89+#REF!</f>
        <v>#REF!</v>
      </c>
      <c r="T249" s="1945" t="e">
        <f>T89+#REF!</f>
        <v>#REF!</v>
      </c>
      <c r="U249" s="1946" t="e">
        <f>U89+#REF!</f>
        <v>#REF!</v>
      </c>
      <c r="V249" s="1947" t="e">
        <f>V89+#REF!</f>
        <v>#REF!</v>
      </c>
      <c r="W249" s="1945" t="e">
        <f>W89+#REF!</f>
        <v>#REF!</v>
      </c>
      <c r="X249" s="1946" t="e">
        <f>X89+#REF!</f>
        <v>#REF!</v>
      </c>
      <c r="Y249" s="1947" t="e">
        <f>Y89+#REF!</f>
        <v>#REF!</v>
      </c>
      <c r="AB249" s="719"/>
      <c r="AC249" s="719"/>
      <c r="AD249" s="719"/>
      <c r="AE249" s="719"/>
      <c r="AF249" s="719"/>
      <c r="AG249" s="719"/>
      <c r="AH249" s="719"/>
      <c r="AI249" s="719"/>
      <c r="AJ249" s="719"/>
      <c r="AK249" s="719"/>
      <c r="AL249" s="719"/>
      <c r="AM249" s="719"/>
    </row>
    <row r="250" spans="1:39" s="54" customFormat="1" ht="16.5" hidden="1" thickBot="1">
      <c r="A250" s="2425" t="s">
        <v>51</v>
      </c>
      <c r="B250" s="2426"/>
      <c r="C250" s="2426"/>
      <c r="D250" s="2426"/>
      <c r="E250" s="2426"/>
      <c r="F250" s="2426"/>
      <c r="G250" s="2426"/>
      <c r="H250" s="2426"/>
      <c r="I250" s="2426"/>
      <c r="J250" s="2426"/>
      <c r="K250" s="2426"/>
      <c r="L250" s="2426"/>
      <c r="M250" s="2427"/>
      <c r="N250" s="1949" t="e">
        <f>N249</f>
        <v>#REF!</v>
      </c>
      <c r="O250" s="1950" t="e">
        <f aca="true" t="shared" si="117" ref="O250:Y250">O249</f>
        <v>#REF!</v>
      </c>
      <c r="P250" s="1951" t="e">
        <f t="shared" si="117"/>
        <v>#REF!</v>
      </c>
      <c r="Q250" s="1949" t="e">
        <f>Q249</f>
        <v>#REF!</v>
      </c>
      <c r="R250" s="1950" t="e">
        <f>R249</f>
        <v>#REF!</v>
      </c>
      <c r="S250" s="1951" t="e">
        <f t="shared" si="117"/>
        <v>#REF!</v>
      </c>
      <c r="T250" s="1949" t="e">
        <f t="shared" si="117"/>
        <v>#REF!</v>
      </c>
      <c r="U250" s="1950" t="e">
        <f t="shared" si="117"/>
        <v>#REF!</v>
      </c>
      <c r="V250" s="1951" t="e">
        <f t="shared" si="117"/>
        <v>#REF!</v>
      </c>
      <c r="W250" s="1949" t="e">
        <f t="shared" si="117"/>
        <v>#REF!</v>
      </c>
      <c r="X250" s="1950" t="e">
        <f t="shared" si="117"/>
        <v>#REF!</v>
      </c>
      <c r="Y250" s="1951" t="e">
        <f t="shared" si="117"/>
        <v>#REF!</v>
      </c>
      <c r="AB250" s="719"/>
      <c r="AC250" s="719"/>
      <c r="AD250" s="719"/>
      <c r="AE250" s="719"/>
      <c r="AF250" s="719"/>
      <c r="AG250" s="719"/>
      <c r="AH250" s="719"/>
      <c r="AI250" s="719"/>
      <c r="AJ250" s="719"/>
      <c r="AK250" s="719"/>
      <c r="AL250" s="719"/>
      <c r="AM250" s="719"/>
    </row>
    <row r="251" spans="1:39" s="54" customFormat="1" ht="16.5" hidden="1" thickBot="1">
      <c r="A251" s="2428" t="s">
        <v>52</v>
      </c>
      <c r="B251" s="2429"/>
      <c r="C251" s="2429"/>
      <c r="D251" s="2429"/>
      <c r="E251" s="2429"/>
      <c r="F251" s="2429"/>
      <c r="G251" s="2429"/>
      <c r="H251" s="2429"/>
      <c r="I251" s="2429"/>
      <c r="J251" s="2429"/>
      <c r="K251" s="2429"/>
      <c r="L251" s="2429"/>
      <c r="M251" s="2452"/>
      <c r="N251" s="1919">
        <v>3</v>
      </c>
      <c r="O251" s="1952">
        <v>1</v>
      </c>
      <c r="P251" s="1953">
        <v>3</v>
      </c>
      <c r="Q251" s="1954">
        <v>4</v>
      </c>
      <c r="R251" s="1950">
        <v>2</v>
      </c>
      <c r="S251" s="1951">
        <v>3</v>
      </c>
      <c r="T251" s="1949">
        <v>2</v>
      </c>
      <c r="U251" s="1950">
        <v>2</v>
      </c>
      <c r="V251" s="1951">
        <v>1</v>
      </c>
      <c r="W251" s="1949">
        <v>3</v>
      </c>
      <c r="X251" s="1950">
        <v>2</v>
      </c>
      <c r="Y251" s="1951"/>
      <c r="AB251" s="719"/>
      <c r="AC251" s="719"/>
      <c r="AD251" s="719"/>
      <c r="AE251" s="719"/>
      <c r="AF251" s="719"/>
      <c r="AG251" s="719"/>
      <c r="AH251" s="719"/>
      <c r="AI251" s="719"/>
      <c r="AJ251" s="719"/>
      <c r="AK251" s="719"/>
      <c r="AL251" s="719"/>
      <c r="AM251" s="719"/>
    </row>
    <row r="252" spans="1:39" s="54" customFormat="1" ht="16.5" hidden="1" thickBot="1">
      <c r="A252" s="2428" t="s">
        <v>53</v>
      </c>
      <c r="B252" s="2429"/>
      <c r="C252" s="2429"/>
      <c r="D252" s="2429"/>
      <c r="E252" s="2429"/>
      <c r="F252" s="2429"/>
      <c r="G252" s="2429"/>
      <c r="H252" s="2429"/>
      <c r="I252" s="2429"/>
      <c r="J252" s="2429"/>
      <c r="K252" s="2429"/>
      <c r="L252" s="2429"/>
      <c r="M252" s="2452"/>
      <c r="N252" s="1916">
        <v>5</v>
      </c>
      <c r="O252" s="1925">
        <v>2</v>
      </c>
      <c r="P252" s="1955">
        <v>4</v>
      </c>
      <c r="Q252" s="1956">
        <v>4</v>
      </c>
      <c r="R252" s="1950">
        <v>2</v>
      </c>
      <c r="S252" s="1951">
        <v>6</v>
      </c>
      <c r="T252" s="1949">
        <v>5</v>
      </c>
      <c r="U252" s="1950">
        <v>1</v>
      </c>
      <c r="V252" s="1951">
        <v>6</v>
      </c>
      <c r="W252" s="1949">
        <v>2</v>
      </c>
      <c r="X252" s="1950">
        <v>2</v>
      </c>
      <c r="Y252" s="1951">
        <v>7</v>
      </c>
      <c r="AB252" s="719"/>
      <c r="AC252" s="719"/>
      <c r="AD252" s="719"/>
      <c r="AE252" s="719"/>
      <c r="AF252" s="719"/>
      <c r="AG252" s="719"/>
      <c r="AH252" s="719"/>
      <c r="AI252" s="719"/>
      <c r="AJ252" s="719"/>
      <c r="AK252" s="719"/>
      <c r="AL252" s="719"/>
      <c r="AM252" s="719"/>
    </row>
    <row r="253" spans="1:39" s="54" customFormat="1" ht="16.5" hidden="1" thickBot="1">
      <c r="A253" s="2428" t="s">
        <v>54</v>
      </c>
      <c r="B253" s="2429"/>
      <c r="C253" s="2429"/>
      <c r="D253" s="2429"/>
      <c r="E253" s="2429"/>
      <c r="F253" s="2429"/>
      <c r="G253" s="2429"/>
      <c r="H253" s="2429"/>
      <c r="I253" s="2429"/>
      <c r="J253" s="2429"/>
      <c r="K253" s="2429"/>
      <c r="L253" s="2429"/>
      <c r="M253" s="2452"/>
      <c r="N253" s="1949"/>
      <c r="O253" s="1950"/>
      <c r="P253" s="1951"/>
      <c r="Q253" s="1949"/>
      <c r="R253" s="1950"/>
      <c r="S253" s="1951"/>
      <c r="T253" s="1949"/>
      <c r="U253" s="1950"/>
      <c r="V253" s="1951">
        <v>1</v>
      </c>
      <c r="W253" s="1949">
        <v>1</v>
      </c>
      <c r="X253" s="1950"/>
      <c r="Y253" s="1951"/>
      <c r="AB253" s="719"/>
      <c r="AC253" s="719"/>
      <c r="AD253" s="719"/>
      <c r="AE253" s="719"/>
      <c r="AF253" s="719"/>
      <c r="AG253" s="719"/>
      <c r="AH253" s="719"/>
      <c r="AI253" s="719"/>
      <c r="AJ253" s="719"/>
      <c r="AK253" s="719"/>
      <c r="AL253" s="719"/>
      <c r="AM253" s="719"/>
    </row>
    <row r="254" spans="1:39" s="54" customFormat="1" ht="16.5" hidden="1" thickBot="1">
      <c r="A254" s="2428" t="s">
        <v>55</v>
      </c>
      <c r="B254" s="2429"/>
      <c r="C254" s="2429"/>
      <c r="D254" s="2429"/>
      <c r="E254" s="2429"/>
      <c r="F254" s="2429"/>
      <c r="G254" s="2429"/>
      <c r="H254" s="2429"/>
      <c r="I254" s="2429"/>
      <c r="J254" s="2429"/>
      <c r="K254" s="2429"/>
      <c r="L254" s="2429"/>
      <c r="M254" s="2452"/>
      <c r="N254" s="1949"/>
      <c r="O254" s="1950"/>
      <c r="P254" s="1951"/>
      <c r="Q254" s="1949"/>
      <c r="R254" s="1950"/>
      <c r="S254" s="1951"/>
      <c r="T254" s="1949">
        <v>1</v>
      </c>
      <c r="U254" s="1950">
        <v>1</v>
      </c>
      <c r="V254" s="1951"/>
      <c r="W254" s="1949"/>
      <c r="X254" s="1950">
        <v>1</v>
      </c>
      <c r="Y254" s="1951"/>
      <c r="AB254" s="719"/>
      <c r="AC254" s="719"/>
      <c r="AD254" s="719"/>
      <c r="AE254" s="719"/>
      <c r="AF254" s="719"/>
      <c r="AG254" s="719"/>
      <c r="AH254" s="719"/>
      <c r="AI254" s="719"/>
      <c r="AJ254" s="719"/>
      <c r="AK254" s="719"/>
      <c r="AL254" s="719"/>
      <c r="AM254" s="719"/>
    </row>
    <row r="255" spans="1:39" s="54" customFormat="1" ht="16.5" hidden="1" thickBot="1">
      <c r="A255" s="2455" t="s">
        <v>60</v>
      </c>
      <c r="B255" s="2456"/>
      <c r="C255" s="2456"/>
      <c r="D255" s="2456"/>
      <c r="E255" s="2456"/>
      <c r="F255" s="2456"/>
      <c r="G255" s="2456"/>
      <c r="H255" s="2456"/>
      <c r="I255" s="2456"/>
      <c r="J255" s="2456"/>
      <c r="K255" s="2456"/>
      <c r="L255" s="2456"/>
      <c r="M255" s="2457"/>
      <c r="N255" s="2458" t="s">
        <v>59</v>
      </c>
      <c r="O255" s="2459"/>
      <c r="P255" s="2460"/>
      <c r="Q255" s="2461" t="e">
        <f>G89/G249*100</f>
        <v>#REF!</v>
      </c>
      <c r="R255" s="2462"/>
      <c r="S255" s="2463"/>
      <c r="T255" s="2464" t="s">
        <v>3</v>
      </c>
      <c r="U255" s="2459"/>
      <c r="V255" s="2460"/>
      <c r="W255" s="2461" t="e">
        <f>#REF!/G249*100</f>
        <v>#REF!</v>
      </c>
      <c r="X255" s="2462"/>
      <c r="Y255" s="2463"/>
      <c r="AB255" s="1783"/>
      <c r="AC255" s="1783"/>
      <c r="AD255" s="1783"/>
      <c r="AE255" s="1783"/>
      <c r="AF255" s="1783"/>
      <c r="AG255" s="1783"/>
      <c r="AH255" s="1783"/>
      <c r="AI255" s="1783"/>
      <c r="AJ255" s="1783"/>
      <c r="AK255" s="1783"/>
      <c r="AL255" s="1783"/>
      <c r="AM255" s="1783"/>
    </row>
    <row r="256" spans="1:39" s="54" customFormat="1" ht="16.5" hidden="1" thickBot="1">
      <c r="A256" s="2465"/>
      <c r="B256" s="2466"/>
      <c r="C256" s="2466"/>
      <c r="D256" s="2466"/>
      <c r="E256" s="2466"/>
      <c r="F256" s="2466"/>
      <c r="G256" s="2466"/>
      <c r="H256" s="2466"/>
      <c r="I256" s="2466"/>
      <c r="J256" s="2466"/>
      <c r="K256" s="2466"/>
      <c r="L256" s="2466"/>
      <c r="M256" s="2466"/>
      <c r="N256" s="2466"/>
      <c r="O256" s="2466"/>
      <c r="P256" s="2466"/>
      <c r="Q256" s="2466"/>
      <c r="R256" s="2466"/>
      <c r="S256" s="2466"/>
      <c r="T256" s="2466"/>
      <c r="U256" s="2466"/>
      <c r="V256" s="2466"/>
      <c r="W256" s="2466"/>
      <c r="X256" s="2466"/>
      <c r="Y256" s="2467"/>
      <c r="AB256" s="1783"/>
      <c r="AC256" s="1783"/>
      <c r="AD256" s="1783"/>
      <c r="AE256" s="1783"/>
      <c r="AF256" s="1783"/>
      <c r="AG256" s="1783"/>
      <c r="AH256" s="1783"/>
      <c r="AI256" s="1783"/>
      <c r="AJ256" s="1783"/>
      <c r="AK256" s="1783"/>
      <c r="AL256" s="1783"/>
      <c r="AM256" s="1783"/>
    </row>
    <row r="257" spans="1:40" s="54" customFormat="1" ht="16.5" hidden="1" thickBot="1">
      <c r="A257" s="2414" t="s">
        <v>799</v>
      </c>
      <c r="B257" s="2415"/>
      <c r="C257" s="2415"/>
      <c r="D257" s="2415"/>
      <c r="E257" s="2415"/>
      <c r="F257" s="2416"/>
      <c r="G257" s="1957">
        <f aca="true" t="shared" si="118" ref="G257:Y257">G89+G121+G180</f>
        <v>240</v>
      </c>
      <c r="H257" s="1958">
        <f t="shared" si="118"/>
        <v>7200</v>
      </c>
      <c r="I257" s="1958">
        <f t="shared" si="118"/>
        <v>3115</v>
      </c>
      <c r="J257" s="1958">
        <f t="shared" si="118"/>
        <v>1588</v>
      </c>
      <c r="K257" s="1958">
        <f t="shared" si="118"/>
        <v>473</v>
      </c>
      <c r="L257" s="1958">
        <f t="shared" si="118"/>
        <v>1054</v>
      </c>
      <c r="M257" s="1958">
        <f t="shared" si="118"/>
        <v>4085</v>
      </c>
      <c r="N257" s="1957">
        <f t="shared" si="118"/>
        <v>25</v>
      </c>
      <c r="O257" s="1957">
        <f t="shared" si="118"/>
        <v>23</v>
      </c>
      <c r="P257" s="1957">
        <f t="shared" si="118"/>
        <v>26</v>
      </c>
      <c r="Q257" s="1957">
        <f t="shared" si="118"/>
        <v>26</v>
      </c>
      <c r="R257" s="1957">
        <f t="shared" si="118"/>
        <v>24</v>
      </c>
      <c r="S257" s="1957">
        <f t="shared" si="118"/>
        <v>25</v>
      </c>
      <c r="T257" s="1957">
        <f t="shared" si="118"/>
        <v>24</v>
      </c>
      <c r="U257" s="1957">
        <f t="shared" si="118"/>
        <v>26</v>
      </c>
      <c r="V257" s="1957">
        <f t="shared" si="118"/>
        <v>23</v>
      </c>
      <c r="W257" s="1957">
        <f t="shared" si="118"/>
        <v>24</v>
      </c>
      <c r="X257" s="1957">
        <f t="shared" si="118"/>
        <v>19</v>
      </c>
      <c r="Y257" s="1957">
        <f t="shared" si="118"/>
        <v>15</v>
      </c>
      <c r="AA257" s="243"/>
      <c r="AB257" s="719" t="s">
        <v>43</v>
      </c>
      <c r="AC257" s="1745">
        <f>AC52+AC81+AC90+AC181</f>
        <v>60</v>
      </c>
      <c r="AD257" s="719"/>
      <c r="AE257" s="719" t="s">
        <v>44</v>
      </c>
      <c r="AF257" s="1745">
        <f>AF52+AF81+AF90+AF122+AF181</f>
        <v>60</v>
      </c>
      <c r="AG257" s="719"/>
      <c r="AH257" s="719" t="s">
        <v>45</v>
      </c>
      <c r="AI257" s="1745">
        <f>AI52+AI81+AI90+AI122+AI181</f>
        <v>60</v>
      </c>
      <c r="AJ257" s="719"/>
      <c r="AK257" s="719" t="s">
        <v>46</v>
      </c>
      <c r="AL257" s="1745">
        <f>AL52+AL81+AL90+AL122+AL181</f>
        <v>60</v>
      </c>
      <c r="AM257" s="719"/>
      <c r="AN257" s="1743">
        <f>AC257+AF257+AI257+AL257</f>
        <v>240</v>
      </c>
    </row>
    <row r="258" spans="1:39" s="54" customFormat="1" ht="16.5" hidden="1" thickBot="1">
      <c r="A258" s="2425" t="s">
        <v>51</v>
      </c>
      <c r="B258" s="2426"/>
      <c r="C258" s="2426"/>
      <c r="D258" s="2426"/>
      <c r="E258" s="2426"/>
      <c r="F258" s="2426"/>
      <c r="G258" s="2426"/>
      <c r="H258" s="2426"/>
      <c r="I258" s="2426"/>
      <c r="J258" s="2426"/>
      <c r="K258" s="2426"/>
      <c r="L258" s="2426"/>
      <c r="M258" s="2427"/>
      <c r="N258" s="1916">
        <f>N257</f>
        <v>25</v>
      </c>
      <c r="O258" s="1917">
        <f aca="true" t="shared" si="119" ref="O258:X258">O257</f>
        <v>23</v>
      </c>
      <c r="P258" s="1918">
        <f t="shared" si="119"/>
        <v>26</v>
      </c>
      <c r="Q258" s="1916">
        <f t="shared" si="119"/>
        <v>26</v>
      </c>
      <c r="R258" s="1917">
        <f t="shared" si="119"/>
        <v>24</v>
      </c>
      <c r="S258" s="1918">
        <f t="shared" si="119"/>
        <v>25</v>
      </c>
      <c r="T258" s="1916">
        <f t="shared" si="119"/>
        <v>24</v>
      </c>
      <c r="U258" s="1917">
        <f t="shared" si="119"/>
        <v>26</v>
      </c>
      <c r="V258" s="1918">
        <f t="shared" si="119"/>
        <v>23</v>
      </c>
      <c r="W258" s="1916">
        <f t="shared" si="119"/>
        <v>24</v>
      </c>
      <c r="X258" s="1917">
        <f t="shared" si="119"/>
        <v>19</v>
      </c>
      <c r="Y258" s="1918">
        <f>Y257</f>
        <v>15</v>
      </c>
      <c r="Z258" s="198"/>
      <c r="AA258" s="198"/>
      <c r="AB258" s="1803"/>
      <c r="AC258" s="1803"/>
      <c r="AD258" s="1803"/>
      <c r="AE258" s="719"/>
      <c r="AF258" s="719"/>
      <c r="AG258" s="719"/>
      <c r="AH258" s="719"/>
      <c r="AI258" s="719"/>
      <c r="AJ258" s="719"/>
      <c r="AK258" s="719"/>
      <c r="AL258" s="719"/>
      <c r="AM258" s="719"/>
    </row>
    <row r="259" spans="1:39" s="54" customFormat="1" ht="16.5" hidden="1" thickBot="1">
      <c r="A259" s="2428" t="s">
        <v>52</v>
      </c>
      <c r="B259" s="2429"/>
      <c r="C259" s="2429"/>
      <c r="D259" s="2429"/>
      <c r="E259" s="2429"/>
      <c r="F259" s="2429"/>
      <c r="G259" s="2429"/>
      <c r="H259" s="2429"/>
      <c r="I259" s="2429"/>
      <c r="J259" s="2429"/>
      <c r="K259" s="2429"/>
      <c r="L259" s="2429"/>
      <c r="M259" s="2429"/>
      <c r="N259" s="1919">
        <f aca="true" t="shared" si="120" ref="N259:Y259">COUNTIF($C11:$C50,N$5)+COUNTIF($C54:$C79,N$5)+COUNTIF($C82:$C84,N$5)+COUNTIF($C87:$C87,N$5)+COUNTIF($C98:$C98,N$5)+COUNTIF($C107:$C107,N$5)+COUNTIF($C113:$C113,N$5)+COUNTIF($C125:$C129,N$5)++COUNTIF($C152:$C179,N$5)</f>
        <v>3</v>
      </c>
      <c r="O259" s="1920">
        <f t="shared" si="120"/>
        <v>1</v>
      </c>
      <c r="P259" s="1921">
        <f t="shared" si="120"/>
        <v>3</v>
      </c>
      <c r="Q259" s="1919">
        <f t="shared" si="120"/>
        <v>5</v>
      </c>
      <c r="R259" s="1920">
        <f t="shared" si="120"/>
        <v>1</v>
      </c>
      <c r="S259" s="1922">
        <f t="shared" si="120"/>
        <v>3</v>
      </c>
      <c r="T259" s="1923">
        <f t="shared" si="120"/>
        <v>2</v>
      </c>
      <c r="U259" s="1920">
        <f t="shared" si="120"/>
        <v>2</v>
      </c>
      <c r="V259" s="1921">
        <f t="shared" si="120"/>
        <v>1</v>
      </c>
      <c r="W259" s="1919">
        <f t="shared" si="120"/>
        <v>3</v>
      </c>
      <c r="X259" s="1920">
        <f t="shared" si="120"/>
        <v>2</v>
      </c>
      <c r="Y259" s="1922">
        <f t="shared" si="120"/>
        <v>1</v>
      </c>
      <c r="AB259" s="719"/>
      <c r="AC259" s="719"/>
      <c r="AD259" s="719"/>
      <c r="AE259" s="719"/>
      <c r="AF259" s="719"/>
      <c r="AG259" s="719"/>
      <c r="AH259" s="719"/>
      <c r="AI259" s="719"/>
      <c r="AJ259" s="719"/>
      <c r="AK259" s="719"/>
      <c r="AL259" s="719"/>
      <c r="AM259" s="719"/>
    </row>
    <row r="260" spans="1:39" s="54" customFormat="1" ht="16.5" hidden="1" thickBot="1">
      <c r="A260" s="2428" t="s">
        <v>53</v>
      </c>
      <c r="B260" s="2429"/>
      <c r="C260" s="2429"/>
      <c r="D260" s="2429"/>
      <c r="E260" s="2429"/>
      <c r="F260" s="2429"/>
      <c r="G260" s="2429"/>
      <c r="H260" s="2429"/>
      <c r="I260" s="2429"/>
      <c r="J260" s="2429"/>
      <c r="K260" s="2429"/>
      <c r="L260" s="2429"/>
      <c r="M260" s="2429"/>
      <c r="N260" s="1924">
        <f>COUNTIF($D11:$D50,N$5)+COUNTIF($D54:$D79,N$5)+COUNTIF($D82:$D84,N$5)+COUNTIF($D87:$D87,N$5)+COUNTIF($D98:$D98,N$5)+COUNTIF($D107:$D107,N$5)+COUNTIF($D113:$D113,N$5)+COUNTIF($D125:$D129,N$5)+COUNTIF($D152:$D179,N$5)</f>
        <v>4</v>
      </c>
      <c r="O260" s="1925">
        <f>COUNTIF($D11:$D50,O$5)+COUNTIF($D54:$D79,O$5)+COUNTIF($D82:$D84,O$5)+COUNTIF($D87:$D87,O$5)+COUNTIF($D98:$D98,O$5)+COUNTIF($D107:$D107,O$5)+COUNTIF($D113:$D113,O$5)+COUNTIF($D125:$D129,O$5)+COUNTIF($D152:$D179,O$5)+1</f>
        <v>2</v>
      </c>
      <c r="P260" s="1926">
        <f aca="true" t="shared" si="121" ref="P260:Y260">COUNTIF($D11:$D50,P$5)+COUNTIF($D54:$D79,P$5)+COUNTIF($D82:$D84,P$5)+COUNTIF($D87:$D87,P$5)+COUNTIF($D98:$D98,P$5)+COUNTIF($D107:$D107,P$5)+COUNTIF($D113:$D113,P$5)+COUNTIF($D125:$D129,P$5)+COUNTIF($D152:$D179,P$5)</f>
        <v>4</v>
      </c>
      <c r="Q260" s="1924">
        <f t="shared" si="121"/>
        <v>2</v>
      </c>
      <c r="R260" s="1925">
        <f t="shared" si="121"/>
        <v>2</v>
      </c>
      <c r="S260" s="1927">
        <f t="shared" si="121"/>
        <v>5</v>
      </c>
      <c r="T260" s="1928">
        <f t="shared" si="121"/>
        <v>5</v>
      </c>
      <c r="U260" s="1925">
        <f t="shared" si="121"/>
        <v>1</v>
      </c>
      <c r="V260" s="1926">
        <f t="shared" si="121"/>
        <v>5</v>
      </c>
      <c r="W260" s="1924">
        <f t="shared" si="121"/>
        <v>4</v>
      </c>
      <c r="X260" s="1925">
        <f t="shared" si="121"/>
        <v>1</v>
      </c>
      <c r="Y260" s="1927">
        <f t="shared" si="121"/>
        <v>4</v>
      </c>
      <c r="AB260" s="719"/>
      <c r="AC260" s="719"/>
      <c r="AD260" s="719"/>
      <c r="AE260" s="719"/>
      <c r="AF260" s="719"/>
      <c r="AG260" s="719"/>
      <c r="AH260" s="719"/>
      <c r="AI260" s="719"/>
      <c r="AJ260" s="719"/>
      <c r="AK260" s="719"/>
      <c r="AL260" s="719"/>
      <c r="AM260" s="719"/>
    </row>
    <row r="261" spans="1:39" s="54" customFormat="1" ht="19.5" customHeight="1" hidden="1" thickBot="1">
      <c r="A261" s="2428" t="s">
        <v>54</v>
      </c>
      <c r="B261" s="2429"/>
      <c r="C261" s="2429"/>
      <c r="D261" s="2429"/>
      <c r="E261" s="2429"/>
      <c r="F261" s="2429"/>
      <c r="G261" s="2429"/>
      <c r="H261" s="2429"/>
      <c r="I261" s="2429"/>
      <c r="J261" s="2429"/>
      <c r="K261" s="2429"/>
      <c r="L261" s="2429"/>
      <c r="M261" s="2429"/>
      <c r="N261" s="1959">
        <f aca="true" t="shared" si="122" ref="N261:Y261">COUNTIF($E11:$E50,N$5)+COUNTIF($E54:$E79,N$5)+COUNTIF($E82:$E84,N$5)+COUNTIF($E87:$E87,N$5)+COUNTIF($E98:$E98,N$5)+COUNTIF($E107:$E107,N$5)+COUNTIF($E113:$E113,N$5)+COUNTIF($E125:$E129,N$5)+COUNTIF($E152:$E179,N$5)</f>
        <v>0</v>
      </c>
      <c r="O261" s="1960">
        <f t="shared" si="122"/>
        <v>0</v>
      </c>
      <c r="P261" s="1961">
        <f t="shared" si="122"/>
        <v>0</v>
      </c>
      <c r="Q261" s="1959">
        <f t="shared" si="122"/>
        <v>0</v>
      </c>
      <c r="R261" s="1960">
        <f t="shared" si="122"/>
        <v>0</v>
      </c>
      <c r="S261" s="1962">
        <f t="shared" si="122"/>
        <v>0</v>
      </c>
      <c r="T261" s="1963">
        <f t="shared" si="122"/>
        <v>0</v>
      </c>
      <c r="U261" s="1960">
        <f t="shared" si="122"/>
        <v>0</v>
      </c>
      <c r="V261" s="1921">
        <f t="shared" si="122"/>
        <v>1</v>
      </c>
      <c r="W261" s="1959">
        <f t="shared" si="122"/>
        <v>0</v>
      </c>
      <c r="X261" s="1920">
        <f t="shared" si="122"/>
        <v>1</v>
      </c>
      <c r="Y261" s="1962">
        <f t="shared" si="122"/>
        <v>0</v>
      </c>
      <c r="AB261" s="719"/>
      <c r="AC261" s="719"/>
      <c r="AD261" s="719"/>
      <c r="AE261" s="719"/>
      <c r="AF261" s="719"/>
      <c r="AG261" s="719"/>
      <c r="AH261" s="719"/>
      <c r="AI261" s="719"/>
      <c r="AJ261" s="719"/>
      <c r="AK261" s="719"/>
      <c r="AL261" s="719"/>
      <c r="AM261" s="719"/>
    </row>
    <row r="262" spans="1:39" s="54" customFormat="1" ht="16.5" hidden="1" thickBot="1">
      <c r="A262" s="2468" t="s">
        <v>55</v>
      </c>
      <c r="B262" s="2469"/>
      <c r="C262" s="2469"/>
      <c r="D262" s="2469"/>
      <c r="E262" s="2469"/>
      <c r="F262" s="2469"/>
      <c r="G262" s="2469"/>
      <c r="H262" s="2469"/>
      <c r="I262" s="2469"/>
      <c r="J262" s="2469"/>
      <c r="K262" s="2469"/>
      <c r="L262" s="2469"/>
      <c r="M262" s="2469"/>
      <c r="N262" s="1964">
        <f aca="true" t="shared" si="123" ref="N262:Y262">COUNTIF($F11:$F50,N$5)+COUNTIF($F54:$F79,N$5)+COUNTIF($F82:$F84,N$5)+COUNTIF($F87:$F87,N$5)+COUNTIF($F98:$F98,N$5)+COUNTIF($F107:$F107,N$5)+COUNTIF($F113:$F113,N$5)+COUNTIF($F125:$F129,N$5)+COUNTIF($F152:$F179,N$5)</f>
        <v>0</v>
      </c>
      <c r="O262" s="1965">
        <f t="shared" si="123"/>
        <v>0</v>
      </c>
      <c r="P262" s="1966">
        <f t="shared" si="123"/>
        <v>0</v>
      </c>
      <c r="Q262" s="1964">
        <f t="shared" si="123"/>
        <v>0</v>
      </c>
      <c r="R262" s="1965">
        <f t="shared" si="123"/>
        <v>0</v>
      </c>
      <c r="S262" s="1967">
        <f t="shared" si="123"/>
        <v>0</v>
      </c>
      <c r="T262" s="1968">
        <f t="shared" si="123"/>
        <v>0</v>
      </c>
      <c r="U262" s="1965">
        <f t="shared" si="123"/>
        <v>0</v>
      </c>
      <c r="V262" s="1966">
        <f t="shared" si="123"/>
        <v>0</v>
      </c>
      <c r="W262" s="1964">
        <f t="shared" si="123"/>
        <v>0</v>
      </c>
      <c r="X262" s="1965">
        <f t="shared" si="123"/>
        <v>0</v>
      </c>
      <c r="Y262" s="1967">
        <f t="shared" si="123"/>
        <v>0</v>
      </c>
      <c r="AB262" s="719"/>
      <c r="AC262" s="719"/>
      <c r="AD262" s="719"/>
      <c r="AE262" s="719"/>
      <c r="AF262" s="719"/>
      <c r="AG262" s="719"/>
      <c r="AH262" s="719"/>
      <c r="AI262" s="719"/>
      <c r="AJ262" s="719"/>
      <c r="AK262" s="719"/>
      <c r="AL262" s="719"/>
      <c r="AM262" s="719"/>
    </row>
    <row r="263" spans="1:39" s="54" customFormat="1" ht="16.5" hidden="1" thickBot="1">
      <c r="A263" s="2438" t="s">
        <v>60</v>
      </c>
      <c r="B263" s="2439"/>
      <c r="C263" s="2439"/>
      <c r="D263" s="2439"/>
      <c r="E263" s="2439"/>
      <c r="F263" s="2439"/>
      <c r="G263" s="2439"/>
      <c r="H263" s="2439"/>
      <c r="I263" s="2439"/>
      <c r="J263" s="2439"/>
      <c r="K263" s="2439"/>
      <c r="L263" s="2439"/>
      <c r="M263" s="2440"/>
      <c r="N263" s="2441" t="s">
        <v>59</v>
      </c>
      <c r="O263" s="2442"/>
      <c r="P263" s="2443"/>
      <c r="Q263" s="2444">
        <f>G89/G257*100</f>
        <v>66.04166666666667</v>
      </c>
      <c r="R263" s="2442"/>
      <c r="S263" s="2443"/>
      <c r="T263" s="2444" t="s">
        <v>3</v>
      </c>
      <c r="U263" s="2442"/>
      <c r="V263" s="2443"/>
      <c r="W263" s="2441">
        <f>(G121+G180)/G257*100</f>
        <v>33.958333333333336</v>
      </c>
      <c r="X263" s="2442"/>
      <c r="Y263" s="2445"/>
      <c r="AB263" s="719"/>
      <c r="AC263" s="719"/>
      <c r="AD263" s="719"/>
      <c r="AE263" s="719"/>
      <c r="AF263" s="719"/>
      <c r="AG263" s="719"/>
      <c r="AH263" s="719"/>
      <c r="AI263" s="719"/>
      <c r="AJ263" s="719"/>
      <c r="AK263" s="719"/>
      <c r="AL263" s="719"/>
      <c r="AM263" s="719"/>
    </row>
    <row r="264" spans="1:41" ht="16.5" hidden="1" thickBot="1">
      <c r="A264" s="1940"/>
      <c r="B264" s="1941"/>
      <c r="C264" s="1941"/>
      <c r="D264" s="1941"/>
      <c r="E264" s="1941"/>
      <c r="F264" s="1941"/>
      <c r="G264" s="1942"/>
      <c r="H264" s="1943"/>
      <c r="I264" s="1943"/>
      <c r="J264" s="1943"/>
      <c r="K264" s="1943"/>
      <c r="L264" s="1943"/>
      <c r="M264" s="1943"/>
      <c r="N264" s="2446">
        <f>AC257</f>
        <v>60</v>
      </c>
      <c r="O264" s="2447"/>
      <c r="P264" s="2448"/>
      <c r="Q264" s="2446">
        <f>AF257</f>
        <v>60</v>
      </c>
      <c r="R264" s="2453"/>
      <c r="S264" s="2454"/>
      <c r="T264" s="2446">
        <f>AI257</f>
        <v>60</v>
      </c>
      <c r="U264" s="2447"/>
      <c r="V264" s="2448"/>
      <c r="W264" s="2446">
        <f>AL257</f>
        <v>60</v>
      </c>
      <c r="X264" s="2447"/>
      <c r="Y264" s="2448"/>
      <c r="Z264" s="198"/>
      <c r="AA264" s="198"/>
      <c r="AB264" s="1803"/>
      <c r="AC264" s="1803"/>
      <c r="AD264" s="1803"/>
      <c r="AE264" s="719"/>
      <c r="AF264" s="719"/>
      <c r="AG264" s="719"/>
      <c r="AH264" s="719"/>
      <c r="AI264" s="719"/>
      <c r="AJ264" s="719"/>
      <c r="AK264" s="719"/>
      <c r="AL264" s="719"/>
      <c r="AM264" s="719"/>
      <c r="AN264" s="54"/>
      <c r="AO264" s="54"/>
    </row>
    <row r="265" spans="1:39" s="54" customFormat="1" ht="16.5" hidden="1" thickBot="1">
      <c r="A265" s="2465"/>
      <c r="B265" s="2466"/>
      <c r="C265" s="2466"/>
      <c r="D265" s="2466"/>
      <c r="E265" s="2466"/>
      <c r="F265" s="2466"/>
      <c r="G265" s="2466"/>
      <c r="H265" s="2466"/>
      <c r="I265" s="2466"/>
      <c r="J265" s="2466"/>
      <c r="K265" s="2466"/>
      <c r="L265" s="2466"/>
      <c r="M265" s="2466"/>
      <c r="N265" s="2466"/>
      <c r="O265" s="2466"/>
      <c r="P265" s="2466"/>
      <c r="Q265" s="2466"/>
      <c r="R265" s="2466"/>
      <c r="S265" s="2466"/>
      <c r="T265" s="2466"/>
      <c r="U265" s="2466"/>
      <c r="V265" s="2466"/>
      <c r="W265" s="2466"/>
      <c r="X265" s="2466"/>
      <c r="Y265" s="2467"/>
      <c r="AB265" s="1783"/>
      <c r="AC265" s="1783"/>
      <c r="AD265" s="1783"/>
      <c r="AE265" s="1783"/>
      <c r="AF265" s="1783"/>
      <c r="AG265" s="1783"/>
      <c r="AH265" s="1783"/>
      <c r="AI265" s="1783"/>
      <c r="AJ265" s="1783"/>
      <c r="AK265" s="1783"/>
      <c r="AL265" s="1783"/>
      <c r="AM265" s="1783"/>
    </row>
    <row r="266" spans="1:40" s="54" customFormat="1" ht="16.5" hidden="1" thickBot="1">
      <c r="A266" s="2414" t="s">
        <v>800</v>
      </c>
      <c r="B266" s="2415"/>
      <c r="C266" s="2415"/>
      <c r="D266" s="2415"/>
      <c r="E266" s="2415"/>
      <c r="F266" s="2416"/>
      <c r="G266" s="1957">
        <f aca="true" t="shared" si="124" ref="G266:Y266">G89+G121+G209</f>
        <v>240</v>
      </c>
      <c r="H266" s="1958">
        <f t="shared" si="124"/>
        <v>7200</v>
      </c>
      <c r="I266" s="1958">
        <f t="shared" si="124"/>
        <v>3084</v>
      </c>
      <c r="J266" s="1958">
        <f t="shared" si="124"/>
        <v>1631</v>
      </c>
      <c r="K266" s="1958">
        <f t="shared" si="124"/>
        <v>410</v>
      </c>
      <c r="L266" s="1958">
        <f t="shared" si="124"/>
        <v>1043</v>
      </c>
      <c r="M266" s="1958">
        <f t="shared" si="124"/>
        <v>4116</v>
      </c>
      <c r="N266" s="1957">
        <f t="shared" si="124"/>
        <v>25</v>
      </c>
      <c r="O266" s="1957">
        <f t="shared" si="124"/>
        <v>23</v>
      </c>
      <c r="P266" s="1957">
        <f t="shared" si="124"/>
        <v>26</v>
      </c>
      <c r="Q266" s="1957">
        <f t="shared" si="124"/>
        <v>26</v>
      </c>
      <c r="R266" s="1957">
        <f t="shared" si="124"/>
        <v>24</v>
      </c>
      <c r="S266" s="1957">
        <f t="shared" si="124"/>
        <v>25</v>
      </c>
      <c r="T266" s="1957">
        <f t="shared" si="124"/>
        <v>24</v>
      </c>
      <c r="U266" s="1957">
        <f t="shared" si="124"/>
        <v>25</v>
      </c>
      <c r="V266" s="1957">
        <f t="shared" si="124"/>
        <v>23</v>
      </c>
      <c r="W266" s="1957">
        <f t="shared" si="124"/>
        <v>22</v>
      </c>
      <c r="X266" s="1957">
        <f t="shared" si="124"/>
        <v>20</v>
      </c>
      <c r="Y266" s="1957">
        <f t="shared" si="124"/>
        <v>15</v>
      </c>
      <c r="AA266" s="243"/>
      <c r="AB266" s="719" t="s">
        <v>43</v>
      </c>
      <c r="AC266" s="1745">
        <f>AC52+AC81+AC90+AC212</f>
        <v>60</v>
      </c>
      <c r="AD266" s="719"/>
      <c r="AE266" s="719" t="s">
        <v>44</v>
      </c>
      <c r="AF266" s="1745">
        <f>AF52+AF81+AF90+AF122+AF212</f>
        <v>60</v>
      </c>
      <c r="AG266" s="719"/>
      <c r="AH266" s="719" t="s">
        <v>45</v>
      </c>
      <c r="AI266" s="1745">
        <f>AI52+AI81+AI90+AI122+AI212</f>
        <v>60</v>
      </c>
      <c r="AJ266" s="719"/>
      <c r="AK266" s="719" t="s">
        <v>46</v>
      </c>
      <c r="AL266" s="1745">
        <f>AL52+AL81+AL90+AL122+AL212</f>
        <v>60</v>
      </c>
      <c r="AM266" s="719"/>
      <c r="AN266" s="1743">
        <f>AC266+AF266+AI266+AL266</f>
        <v>240</v>
      </c>
    </row>
    <row r="267" spans="1:39" s="54" customFormat="1" ht="16.5" hidden="1" thickBot="1">
      <c r="A267" s="2425" t="s">
        <v>51</v>
      </c>
      <c r="B267" s="2426"/>
      <c r="C267" s="2426"/>
      <c r="D267" s="2426"/>
      <c r="E267" s="2426"/>
      <c r="F267" s="2426"/>
      <c r="G267" s="2426"/>
      <c r="H267" s="2426"/>
      <c r="I267" s="2426"/>
      <c r="J267" s="2426"/>
      <c r="K267" s="2426"/>
      <c r="L267" s="2426"/>
      <c r="M267" s="2427"/>
      <c r="N267" s="1916">
        <f>N266</f>
        <v>25</v>
      </c>
      <c r="O267" s="1917">
        <f aca="true" t="shared" si="125" ref="O267:X267">O266</f>
        <v>23</v>
      </c>
      <c r="P267" s="1918">
        <f t="shared" si="125"/>
        <v>26</v>
      </c>
      <c r="Q267" s="1916">
        <f t="shared" si="125"/>
        <v>26</v>
      </c>
      <c r="R267" s="1917">
        <f t="shared" si="125"/>
        <v>24</v>
      </c>
      <c r="S267" s="1918">
        <f t="shared" si="125"/>
        <v>25</v>
      </c>
      <c r="T267" s="1916">
        <f t="shared" si="125"/>
        <v>24</v>
      </c>
      <c r="U267" s="1917">
        <f t="shared" si="125"/>
        <v>25</v>
      </c>
      <c r="V267" s="1918">
        <f t="shared" si="125"/>
        <v>23</v>
      </c>
      <c r="W267" s="1916">
        <f t="shared" si="125"/>
        <v>22</v>
      </c>
      <c r="X267" s="1917">
        <f t="shared" si="125"/>
        <v>20</v>
      </c>
      <c r="Y267" s="1918">
        <f>Y266</f>
        <v>15</v>
      </c>
      <c r="Z267" s="198"/>
      <c r="AA267" s="198"/>
      <c r="AB267" s="1803"/>
      <c r="AC267" s="1803"/>
      <c r="AD267" s="1803"/>
      <c r="AE267" s="719"/>
      <c r="AF267" s="719"/>
      <c r="AG267" s="719"/>
      <c r="AH267" s="719"/>
      <c r="AI267" s="719"/>
      <c r="AJ267" s="719"/>
      <c r="AK267" s="719"/>
      <c r="AL267" s="719"/>
      <c r="AM267" s="719"/>
    </row>
    <row r="268" spans="1:39" s="54" customFormat="1" ht="16.5" hidden="1" thickBot="1">
      <c r="A268" s="2428" t="s">
        <v>52</v>
      </c>
      <c r="B268" s="2429"/>
      <c r="C268" s="2429"/>
      <c r="D268" s="2429"/>
      <c r="E268" s="2429"/>
      <c r="F268" s="2429"/>
      <c r="G268" s="2429"/>
      <c r="H268" s="2429"/>
      <c r="I268" s="2429"/>
      <c r="J268" s="2429"/>
      <c r="K268" s="2429"/>
      <c r="L268" s="2429"/>
      <c r="M268" s="2429"/>
      <c r="N268" s="1916">
        <f>COUNTIF($C11:$C50,N$5)+COUNTIF($C54:$C79,N$5)+COUNTIF($C82:$C84,N$5)+COUNTIF($C87:$C87,N$5)+COUNTIF($C98:$C98,N$5)+COUNTIF($C107:$C107,N$5)+COUNTIF($C113:$C113,N$5)+COUNTIF($C182:$C208,N$5)</f>
        <v>3</v>
      </c>
      <c r="O268" s="1917">
        <f>COUNTIF($C11:$C50,O$5)+COUNTIF($C54:$C79,O$5)+COUNTIF($C82:$C84,O$5)+COUNTIF($C87:$C87,O$5)+COUNTIF($C98:$C98,O$5)+COUNTIF($C107:$C107,O$5)+COUNTIF($C113:$C113,O$5)+COUNTIF($C182:$C208,O$5)</f>
        <v>1</v>
      </c>
      <c r="P268" s="1969">
        <f>COUNTIF($C11:$C50,P$5)+COUNTIF($C54:$C79,P$5)+COUNTIF($C82:$C84,P$5)+COUNTIF($C87:$C87,P$5)+COUNTIF($C98:$C98,P$5)+COUNTIF($C107:$C107,P$5)+COUNTIF($C113:$C113,P$5)+COUNTIF($C182:$C208,P$5)</f>
        <v>3</v>
      </c>
      <c r="Q268" s="1916">
        <f>COUNTIF($C11:$C50,Q$5)+COUNTIF($C54:$C79,Q$5)+COUNTIF($C82:$C84,Q$5)+COUNTIF($C87:$C87,Q$5)+COUNTIF($C98:$C98,Q$5)+COUNTIF($C107:$C107,Q$5)+COUNTIF($C113:$C113,Q$5)+COUNTIF($C182:$C208,Q$5)</f>
        <v>5</v>
      </c>
      <c r="R268" s="1917">
        <v>2</v>
      </c>
      <c r="S268" s="1918">
        <f>COUNTIF($C11:$C50,S$5)+COUNTIF($C54:$C79,S$5)+COUNTIF($C82:$C84,S$5)+COUNTIF($C87:$C87,S$5)+COUNTIF($C98:$C98,S$5)+COUNTIF($C107:$C107,S$5)+COUNTIF($C113:$C113,S$5)+COUNTIF($C182:$C208,S$5)</f>
        <v>3</v>
      </c>
      <c r="T268" s="1970">
        <v>1</v>
      </c>
      <c r="U268" s="1917">
        <f>COUNTIF($C11:$C50,U$5)+COUNTIF($C54:$C79,U$5)+COUNTIF($C82:$C84,U$5)+COUNTIF($C87:$C87,U$5)+COUNTIF($C98:$C98,U$5)+COUNTIF($C107:$C107,U$5)+COUNTIF($C113:$C113,U$5)+COUNTIF($C182:$C208,U$5)</f>
        <v>3</v>
      </c>
      <c r="V268" s="1969">
        <f>COUNTIF($C11:$C50,V$5)+COUNTIF($C54:$C79,V$5)+COUNTIF($C82:$C84,V$5)+COUNTIF($C87:$C87,V$5)+COUNTIF($C98:$C98,V$5)+COUNTIF($C107:$C107,V$5)+COUNTIF($C113:$C113,V$5)+COUNTIF($C182:$C208,V$5)</f>
        <v>1</v>
      </c>
      <c r="W268" s="1916">
        <f>COUNTIF($C11:$C50,W$5)+COUNTIF($C54:$C79,W$5)+COUNTIF($C82:$C84,W$5)+COUNTIF($C87:$C87,W$5)+COUNTIF($C98:$C98,W$5)+COUNTIF($C107:$C107,W$5)+COUNTIF($C113:$C113,W$5)+COUNTIF($C182:$C208,W$5)</f>
        <v>2</v>
      </c>
      <c r="X268" s="1917">
        <f>COUNTIF($C11:$C50,X$5)+COUNTIF($C54:$C79,X$5)+COUNTIF($C82:$C84,X$5)+COUNTIF($C87:$C87,X$5)+COUNTIF($C98:$C98,X$5)+COUNTIF($C107:$C107,X$5)+COUNTIF($C113:$C113,X$5)+COUNTIF($C182:$C208,X$5)</f>
        <v>2</v>
      </c>
      <c r="Y268" s="1918">
        <f>COUNTIF($C11:$C50,Y$5)+COUNTIF($C54:$C79,Y$5)+COUNTIF($C82:$C84,Y$5)+COUNTIF($C87:$C87,Y$5)+COUNTIF($C98:$C98,Y$5)+COUNTIF($C107:$C107,Y$5)+COUNTIF($C113:$C113,Y$5)+COUNTIF($C182:$C208,Y$5)</f>
        <v>2</v>
      </c>
      <c r="AB268" s="719"/>
      <c r="AC268" s="719"/>
      <c r="AD268" s="719"/>
      <c r="AE268" s="719"/>
      <c r="AF268" s="719"/>
      <c r="AG268" s="719"/>
      <c r="AH268" s="719"/>
      <c r="AI268" s="719"/>
      <c r="AJ268" s="719"/>
      <c r="AK268" s="719"/>
      <c r="AL268" s="719"/>
      <c r="AM268" s="719"/>
    </row>
    <row r="269" spans="1:39" s="54" customFormat="1" ht="16.5" hidden="1" thickBot="1">
      <c r="A269" s="2428" t="s">
        <v>53</v>
      </c>
      <c r="B269" s="2429"/>
      <c r="C269" s="2429"/>
      <c r="D269" s="2429"/>
      <c r="E269" s="2429"/>
      <c r="F269" s="2429"/>
      <c r="G269" s="2429"/>
      <c r="H269" s="2429"/>
      <c r="I269" s="2429"/>
      <c r="J269" s="2429"/>
      <c r="K269" s="2429"/>
      <c r="L269" s="2429"/>
      <c r="M269" s="2429"/>
      <c r="N269" s="1919">
        <f>COUNTIF($D11:$D50,N$5)+COUNTIF($D54:$D79,N$5)+COUNTIF($D82:$D84,N$5)+COUNTIF($D87:$D87,N$5)+COUNTIF($D98:$D98,N$5)+COUNTIF($D107:$D107,N$5)+COUNTIF($D113:$D113,N$5)+COUNTIF($D182:$D208,N$5)</f>
        <v>4</v>
      </c>
      <c r="O269" s="1920">
        <f>COUNTIF($D11:$D50,O$5)+COUNTIF($D54:$D79,O$5)+COUNTIF($D82:$D84,O$5)+COUNTIF($D87:$D87,O$5)+COUNTIF($D98:$D98,O$5)+COUNTIF($D107:$D107,O$5)+COUNTIF($D113:$D113,O$5)+COUNTIF($D182:$D208,O$5)+1</f>
        <v>2</v>
      </c>
      <c r="P269" s="1921">
        <f>COUNTIF($D11:$D50,P$5)+COUNTIF($D54:$D79,P$5)+COUNTIF($D82:$D84,P$5)+COUNTIF($D87:$D87,P$5)+COUNTIF($D98:$D98,P$5)+COUNTIF($D107:$D107,P$5)+COUNTIF($D113:$D113,P$5)+COUNTIF($D182:$D208,P$5)</f>
        <v>4</v>
      </c>
      <c r="Q269" s="1919">
        <f>COUNTIF($D11:$D50,Q$5)+COUNTIF($D54:$D79,Q$5)+COUNTIF($D82:$D84,Q$5)+COUNTIF($D87:$D87,Q$5)+COUNTIF($D98:$D98,Q$5)+COUNTIF($D107:$D107,Q$5)+COUNTIF($D113:$D113,Q$5)+COUNTIF($D182:$D208,Q$5)</f>
        <v>2</v>
      </c>
      <c r="R269" s="1920">
        <v>1</v>
      </c>
      <c r="S269" s="1922">
        <v>4</v>
      </c>
      <c r="T269" s="1923">
        <f>COUNTIF($D11:$D50,T$5)+COUNTIF($D54:$D79,T$5)+COUNTIF($D82:$D84,T$5)+COUNTIF($D87:$D87,T$5)+COUNTIF($D98:$D98,T$5)+COUNTIF($D107:$D107,T$5)+COUNTIF($D113:$D113,T$5)+COUNTIF($D182:$D208,T$5)</f>
        <v>4</v>
      </c>
      <c r="U269" s="1920">
        <f>COUNTIF($D11:$D50,U$5)+COUNTIF($D54:$D79,U$5)+COUNTIF($D82:$D84,U$5)+COUNTIF($D87:$D87,U$5)+COUNTIF($D98:$D98,U$5)+COUNTIF($D107:$D107,U$5)+COUNTIF($D113:$D113,U$5)+COUNTIF($D182:$D208,U$5)</f>
        <v>2</v>
      </c>
      <c r="V269" s="1921">
        <v>4</v>
      </c>
      <c r="W269" s="1919">
        <f>COUNTIF($D11:$D50,W$5)+COUNTIF($D54:$D79,W$5)+COUNTIF($D82:$D84,W$5)+COUNTIF($D87:$D87,W$5)+COUNTIF($D98:$D98,W$5)+COUNTIF($D107:$D107,W$5)+COUNTIF($D113:$D113,W$5)+COUNTIF($D182:$D208,W$5)</f>
        <v>3</v>
      </c>
      <c r="X269" s="1920">
        <f>COUNTIF($D11:$D50,X$5)+COUNTIF($D54:$D79,X$5)+COUNTIF($D82:$D84,X$5)+COUNTIF($D87:$D87,X$5)+COUNTIF($D98:$D98,X$5)+COUNTIF($D107:$D107,X$5)+COUNTIF($D113:$D113,X$5)+COUNTIF($D182:$D208,X$5)</f>
        <v>1</v>
      </c>
      <c r="Y269" s="1922">
        <v>2</v>
      </c>
      <c r="AB269" s="719"/>
      <c r="AC269" s="719"/>
      <c r="AD269" s="719"/>
      <c r="AE269" s="719"/>
      <c r="AF269" s="719"/>
      <c r="AG269" s="719"/>
      <c r="AH269" s="719"/>
      <c r="AI269" s="719"/>
      <c r="AJ269" s="719"/>
      <c r="AK269" s="719"/>
      <c r="AL269" s="719"/>
      <c r="AM269" s="719"/>
    </row>
    <row r="270" spans="1:39" s="54" customFormat="1" ht="19.5" customHeight="1" hidden="1" thickBot="1">
      <c r="A270" s="2428" t="s">
        <v>54</v>
      </c>
      <c r="B270" s="2429"/>
      <c r="C270" s="2429"/>
      <c r="D270" s="2429"/>
      <c r="E270" s="2429"/>
      <c r="F270" s="2429"/>
      <c r="G270" s="2429"/>
      <c r="H270" s="2429"/>
      <c r="I270" s="2429"/>
      <c r="J270" s="2429"/>
      <c r="K270" s="2429"/>
      <c r="L270" s="2429"/>
      <c r="M270" s="2429"/>
      <c r="N270" s="1959">
        <f aca="true" t="shared" si="126" ref="N270:Y270">COUNTIF($E11:$E50,N$5)+COUNTIF($E54:$E79,N$5)+COUNTIF($E82:$E84,N$5)+COUNTIF($E87:$E87,N$5)+COUNTIF($E98:$E98,N$5)+COUNTIF($E107:$E107,N$5)+COUNTIF($E113:$E113,N$5)+COUNTIF($E182:$E208,N$5)</f>
        <v>0</v>
      </c>
      <c r="O270" s="1960">
        <f t="shared" si="126"/>
        <v>0</v>
      </c>
      <c r="P270" s="1961">
        <f t="shared" si="126"/>
        <v>0</v>
      </c>
      <c r="Q270" s="1959">
        <f t="shared" si="126"/>
        <v>0</v>
      </c>
      <c r="R270" s="1960">
        <f t="shared" si="126"/>
        <v>0</v>
      </c>
      <c r="S270" s="1962">
        <f t="shared" si="126"/>
        <v>0</v>
      </c>
      <c r="T270" s="1963">
        <f t="shared" si="126"/>
        <v>0</v>
      </c>
      <c r="U270" s="1960">
        <f t="shared" si="126"/>
        <v>0</v>
      </c>
      <c r="V270" s="1921">
        <f t="shared" si="126"/>
        <v>1</v>
      </c>
      <c r="W270" s="1959">
        <f t="shared" si="126"/>
        <v>0</v>
      </c>
      <c r="X270" s="1960">
        <f t="shared" si="126"/>
        <v>0</v>
      </c>
      <c r="Y270" s="1962">
        <f t="shared" si="126"/>
        <v>0</v>
      </c>
      <c r="AB270" s="719"/>
      <c r="AC270" s="719"/>
      <c r="AD270" s="719"/>
      <c r="AE270" s="719"/>
      <c r="AF270" s="719"/>
      <c r="AG270" s="719"/>
      <c r="AH270" s="719"/>
      <c r="AI270" s="719"/>
      <c r="AJ270" s="719"/>
      <c r="AK270" s="719"/>
      <c r="AL270" s="719"/>
      <c r="AM270" s="719"/>
    </row>
    <row r="271" spans="1:39" s="54" customFormat="1" ht="16.5" hidden="1" thickBot="1">
      <c r="A271" s="2428" t="s">
        <v>55</v>
      </c>
      <c r="B271" s="2429"/>
      <c r="C271" s="2429"/>
      <c r="D271" s="2429"/>
      <c r="E271" s="2429"/>
      <c r="F271" s="2429"/>
      <c r="G271" s="2429"/>
      <c r="H271" s="2429"/>
      <c r="I271" s="2429"/>
      <c r="J271" s="2429"/>
      <c r="K271" s="2429"/>
      <c r="L271" s="2429"/>
      <c r="M271" s="2429"/>
      <c r="N271" s="1935">
        <f aca="true" t="shared" si="127" ref="N271:Y271">COUNTIF($F11:$F50,N$5)+COUNTIF($F54:$F79,N$5)+COUNTIF($F82:$F84,N$5)+COUNTIF($F87:$F87,N$5)+COUNTIF($F98:$F98,N$5)+COUNTIF($F107:$F107,N$5)+COUNTIF($F113:$F113,N$5)+COUNTIF($F182:$F208,N$5)</f>
        <v>0</v>
      </c>
      <c r="O271" s="1936">
        <f t="shared" si="127"/>
        <v>0</v>
      </c>
      <c r="P271" s="1937">
        <f t="shared" si="127"/>
        <v>0</v>
      </c>
      <c r="Q271" s="1935">
        <f t="shared" si="127"/>
        <v>0</v>
      </c>
      <c r="R271" s="1936">
        <f t="shared" si="127"/>
        <v>0</v>
      </c>
      <c r="S271" s="1938">
        <f t="shared" si="127"/>
        <v>0</v>
      </c>
      <c r="T271" s="1939">
        <f t="shared" si="127"/>
        <v>1</v>
      </c>
      <c r="U271" s="1936">
        <f t="shared" si="127"/>
        <v>0</v>
      </c>
      <c r="V271" s="1937">
        <f t="shared" si="127"/>
        <v>0</v>
      </c>
      <c r="W271" s="1935">
        <f t="shared" si="127"/>
        <v>1</v>
      </c>
      <c r="X271" s="1936">
        <f t="shared" si="127"/>
        <v>0</v>
      </c>
      <c r="Y271" s="1938">
        <f t="shared" si="127"/>
        <v>0</v>
      </c>
      <c r="AB271" s="719"/>
      <c r="AC271" s="719"/>
      <c r="AD271" s="719"/>
      <c r="AE271" s="719"/>
      <c r="AF271" s="719"/>
      <c r="AG271" s="719"/>
      <c r="AH271" s="719"/>
      <c r="AI271" s="719"/>
      <c r="AJ271" s="719"/>
      <c r="AK271" s="719"/>
      <c r="AL271" s="719"/>
      <c r="AM271" s="719"/>
    </row>
    <row r="272" spans="1:39" s="54" customFormat="1" ht="16.5" hidden="1" thickBot="1">
      <c r="A272" s="2438" t="s">
        <v>60</v>
      </c>
      <c r="B272" s="2439"/>
      <c r="C272" s="2439"/>
      <c r="D272" s="2439"/>
      <c r="E272" s="2439"/>
      <c r="F272" s="2439"/>
      <c r="G272" s="2439"/>
      <c r="H272" s="2439"/>
      <c r="I272" s="2439"/>
      <c r="J272" s="2439"/>
      <c r="K272" s="2439"/>
      <c r="L272" s="2439"/>
      <c r="M272" s="2440"/>
      <c r="N272" s="2441" t="s">
        <v>59</v>
      </c>
      <c r="O272" s="2442"/>
      <c r="P272" s="2443"/>
      <c r="Q272" s="2444">
        <f>G89/G266*100</f>
        <v>66.04166666666667</v>
      </c>
      <c r="R272" s="2442"/>
      <c r="S272" s="2443"/>
      <c r="T272" s="2444" t="s">
        <v>3</v>
      </c>
      <c r="U272" s="2442"/>
      <c r="V272" s="2443"/>
      <c r="W272" s="2441">
        <f>(G121+G209)/G266*100</f>
        <v>33.958333333333336</v>
      </c>
      <c r="X272" s="2442"/>
      <c r="Y272" s="2445"/>
      <c r="AB272" s="719"/>
      <c r="AC272" s="719"/>
      <c r="AD272" s="719"/>
      <c r="AE272" s="719"/>
      <c r="AF272" s="719"/>
      <c r="AG272" s="719"/>
      <c r="AH272" s="719"/>
      <c r="AI272" s="719"/>
      <c r="AJ272" s="719"/>
      <c r="AK272" s="719"/>
      <c r="AL272" s="719"/>
      <c r="AM272" s="719"/>
    </row>
    <row r="273" spans="1:41" ht="16.5" hidden="1" thickBot="1">
      <c r="A273" s="1940"/>
      <c r="B273" s="1941"/>
      <c r="C273" s="1941"/>
      <c r="D273" s="1941"/>
      <c r="E273" s="1941"/>
      <c r="F273" s="1941"/>
      <c r="G273" s="1942"/>
      <c r="H273" s="1943"/>
      <c r="I273" s="1943"/>
      <c r="J273" s="1943"/>
      <c r="K273" s="1943"/>
      <c r="L273" s="1943"/>
      <c r="M273" s="1943"/>
      <c r="N273" s="2446">
        <f>G12+G13+G14+G17+G18+G29+G30+G31+G33+G36+G37+G38+G40+G41+G42+G44+G47+G48+G50+G69</f>
        <v>60</v>
      </c>
      <c r="O273" s="2447"/>
      <c r="P273" s="2448"/>
      <c r="Q273" s="2446">
        <f>G19+G20+G32+G34+G45+G49+G56+G61+G64+G65+G66+G72+G74+G82+G98+G196+G197+G198+G203+G75</f>
        <v>60</v>
      </c>
      <c r="R273" s="2447"/>
      <c r="S273" s="2448"/>
      <c r="T273" s="2446">
        <f>G54+G57+G58+G59+G60+G67+G76+G77+G107+G113+G183+G192+G193+G201+G199+G202+G204+G206+G83+G208</f>
        <v>60</v>
      </c>
      <c r="U273" s="2447"/>
      <c r="V273" s="2448"/>
      <c r="W273" s="2446">
        <f>G15+G16+G62+G70+G71+G78+G84+G87+G182+G185+G186+G187+G190+G194+G205+G207</f>
        <v>60</v>
      </c>
      <c r="X273" s="2447"/>
      <c r="Y273" s="2448"/>
      <c r="Z273" s="198"/>
      <c r="AA273" s="198"/>
      <c r="AB273" s="1803"/>
      <c r="AC273" s="1803"/>
      <c r="AD273" s="1803"/>
      <c r="AE273" s="719"/>
      <c r="AF273" s="719"/>
      <c r="AG273" s="719"/>
      <c r="AH273" s="719"/>
      <c r="AI273" s="719"/>
      <c r="AJ273" s="719"/>
      <c r="AK273" s="719"/>
      <c r="AL273" s="719"/>
      <c r="AM273" s="719"/>
      <c r="AN273" s="54"/>
      <c r="AO273" s="54"/>
    </row>
    <row r="274" spans="1:39" s="54" customFormat="1" ht="30.75" customHeight="1" hidden="1" thickBot="1">
      <c r="A274" s="965"/>
      <c r="B274" s="965"/>
      <c r="C274" s="965"/>
      <c r="D274" s="965"/>
      <c r="E274" s="965"/>
      <c r="F274" s="965"/>
      <c r="G274" s="965"/>
      <c r="H274" s="965"/>
      <c r="I274" s="965"/>
      <c r="J274" s="965"/>
      <c r="K274" s="965"/>
      <c r="L274" s="965"/>
      <c r="M274" s="965"/>
      <c r="N274" s="930"/>
      <c r="O274" s="930"/>
      <c r="P274" s="1454"/>
      <c r="Q274" s="930"/>
      <c r="R274" s="930"/>
      <c r="S274" s="930"/>
      <c r="T274" s="1453"/>
      <c r="U274" s="930"/>
      <c r="V274" s="1454"/>
      <c r="W274" s="930"/>
      <c r="X274" s="930"/>
      <c r="Y274" s="930"/>
      <c r="AB274" s="1783"/>
      <c r="AC274" s="1783"/>
      <c r="AD274" s="1783"/>
      <c r="AE274" s="1783"/>
      <c r="AF274" s="1783"/>
      <c r="AG274" s="1783"/>
      <c r="AH274" s="1783"/>
      <c r="AI274" s="1783"/>
      <c r="AJ274" s="1783"/>
      <c r="AK274" s="1783"/>
      <c r="AL274" s="1783"/>
      <c r="AM274" s="1783"/>
    </row>
    <row r="275" spans="1:39" s="54" customFormat="1" ht="15.75">
      <c r="A275" s="1805">
        <v>1</v>
      </c>
      <c r="B275" s="1811" t="s">
        <v>121</v>
      </c>
      <c r="C275" s="1810"/>
      <c r="D275" s="1806"/>
      <c r="E275" s="1806"/>
      <c r="F275" s="1812"/>
      <c r="G275" s="1814">
        <f>G276+G277</f>
        <v>13</v>
      </c>
      <c r="H275" s="1814">
        <f aca="true" t="shared" si="128" ref="H275:M275">H276+H277</f>
        <v>390</v>
      </c>
      <c r="I275" s="1813">
        <f t="shared" si="128"/>
        <v>264</v>
      </c>
      <c r="J275" s="1807">
        <f t="shared" si="128"/>
        <v>4</v>
      </c>
      <c r="K275" s="1807">
        <f t="shared" si="128"/>
        <v>0</v>
      </c>
      <c r="L275" s="1807">
        <f t="shared" si="128"/>
        <v>260</v>
      </c>
      <c r="M275" s="1815">
        <f t="shared" si="128"/>
        <v>126</v>
      </c>
      <c r="N275" s="1818"/>
      <c r="O275" s="1808"/>
      <c r="P275" s="1064"/>
      <c r="Q275" s="1817"/>
      <c r="R275" s="1808"/>
      <c r="S275" s="1819"/>
      <c r="T275" s="1818"/>
      <c r="U275" s="1808"/>
      <c r="V275" s="1064"/>
      <c r="W275" s="1818"/>
      <c r="X275" s="1808"/>
      <c r="Y275" s="1809"/>
      <c r="AB275" s="719"/>
      <c r="AC275" s="719"/>
      <c r="AD275" s="719"/>
      <c r="AE275" s="719"/>
      <c r="AF275" s="719"/>
      <c r="AG275" s="719"/>
      <c r="AH275" s="719"/>
      <c r="AI275" s="719"/>
      <c r="AJ275" s="719"/>
      <c r="AK275" s="719"/>
      <c r="AL275" s="719"/>
      <c r="AM275" s="719"/>
    </row>
    <row r="276" spans="1:203" s="719" customFormat="1" ht="31.5">
      <c r="A276" s="1593" t="s">
        <v>629</v>
      </c>
      <c r="B276" s="879" t="s">
        <v>121</v>
      </c>
      <c r="C276" s="1106"/>
      <c r="D276" s="881" t="s">
        <v>618</v>
      </c>
      <c r="E276" s="881"/>
      <c r="F276" s="887"/>
      <c r="G276" s="459">
        <v>7</v>
      </c>
      <c r="H276" s="1393">
        <f>G276*30</f>
        <v>210</v>
      </c>
      <c r="I276" s="888">
        <f>L276+J276</f>
        <v>132</v>
      </c>
      <c r="J276" s="881">
        <v>4</v>
      </c>
      <c r="K276" s="881"/>
      <c r="L276" s="881">
        <v>128</v>
      </c>
      <c r="M276" s="1816">
        <f>H276-I276</f>
        <v>78</v>
      </c>
      <c r="N276" s="885">
        <v>4</v>
      </c>
      <c r="O276" s="886">
        <v>4</v>
      </c>
      <c r="P276" s="882">
        <v>4</v>
      </c>
      <c r="Q276" s="888"/>
      <c r="R276" s="886"/>
      <c r="S276" s="887"/>
      <c r="T276" s="885"/>
      <c r="U276" s="886"/>
      <c r="V276" s="882"/>
      <c r="W276" s="885"/>
      <c r="X276" s="887"/>
      <c r="Y276" s="235"/>
      <c r="Z276" s="54"/>
      <c r="AA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  <c r="GB276" s="54"/>
      <c r="GC276" s="54"/>
      <c r="GD276" s="54"/>
      <c r="GE276" s="54"/>
      <c r="GF276" s="54"/>
      <c r="GG276" s="54"/>
      <c r="GH276" s="54"/>
      <c r="GI276" s="54"/>
      <c r="GJ276" s="54"/>
      <c r="GK276" s="54"/>
      <c r="GL276" s="54"/>
      <c r="GM276" s="54"/>
      <c r="GN276" s="54"/>
      <c r="GO276" s="54"/>
      <c r="GP276" s="54"/>
      <c r="GQ276" s="54"/>
      <c r="GR276" s="54"/>
      <c r="GS276" s="54"/>
      <c r="GT276" s="54"/>
      <c r="GU276" s="54"/>
    </row>
    <row r="277" spans="1:203" s="719" customFormat="1" ht="31.5">
      <c r="A277" s="1593" t="s">
        <v>630</v>
      </c>
      <c r="B277" s="879" t="s">
        <v>121</v>
      </c>
      <c r="C277" s="1106"/>
      <c r="D277" s="881" t="s">
        <v>619</v>
      </c>
      <c r="E277" s="881"/>
      <c r="F277" s="887"/>
      <c r="G277" s="459">
        <v>6</v>
      </c>
      <c r="H277" s="1393">
        <f>G277*30</f>
        <v>180</v>
      </c>
      <c r="I277" s="888">
        <f>L277+J277</f>
        <v>132</v>
      </c>
      <c r="J277" s="881"/>
      <c r="K277" s="881"/>
      <c r="L277" s="881">
        <v>132</v>
      </c>
      <c r="M277" s="1816">
        <f>H277-I277</f>
        <v>48</v>
      </c>
      <c r="N277" s="885"/>
      <c r="O277" s="886"/>
      <c r="P277" s="882"/>
      <c r="Q277" s="888">
        <v>4</v>
      </c>
      <c r="R277" s="886">
        <v>4</v>
      </c>
      <c r="S277" s="887">
        <v>4</v>
      </c>
      <c r="T277" s="885"/>
      <c r="U277" s="886"/>
      <c r="V277" s="882"/>
      <c r="W277" s="885"/>
      <c r="X277" s="887"/>
      <c r="Y277" s="235"/>
      <c r="Z277" s="54"/>
      <c r="AA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4"/>
      <c r="GE277" s="54"/>
      <c r="GF277" s="54"/>
      <c r="GG277" s="54"/>
      <c r="GH277" s="54"/>
      <c r="GI277" s="54"/>
      <c r="GJ277" s="54"/>
      <c r="GK277" s="54"/>
      <c r="GL277" s="54"/>
      <c r="GM277" s="54"/>
      <c r="GN277" s="54"/>
      <c r="GO277" s="54"/>
      <c r="GP277" s="54"/>
      <c r="GQ277" s="54"/>
      <c r="GR277" s="54"/>
      <c r="GS277" s="54"/>
      <c r="GT277" s="54"/>
      <c r="GU277" s="54"/>
    </row>
    <row r="278" spans="1:203" s="719" customFormat="1" ht="63.75" thickBot="1">
      <c r="A278" s="1858" t="s">
        <v>631</v>
      </c>
      <c r="B278" s="879" t="s">
        <v>121</v>
      </c>
      <c r="C278" s="1106"/>
      <c r="D278" s="881" t="s">
        <v>620</v>
      </c>
      <c r="E278" s="881"/>
      <c r="F278" s="887"/>
      <c r="G278" s="459"/>
      <c r="H278" s="1859"/>
      <c r="I278" s="888"/>
      <c r="J278" s="881"/>
      <c r="K278" s="881"/>
      <c r="L278" s="881"/>
      <c r="M278" s="887"/>
      <c r="N278" s="885"/>
      <c r="O278" s="881"/>
      <c r="P278" s="882"/>
      <c r="Q278" s="888"/>
      <c r="R278" s="881"/>
      <c r="S278" s="887"/>
      <c r="T278" s="885" t="s">
        <v>281</v>
      </c>
      <c r="U278" s="881" t="s">
        <v>281</v>
      </c>
      <c r="V278" s="882" t="s">
        <v>281</v>
      </c>
      <c r="W278" s="885" t="s">
        <v>281</v>
      </c>
      <c r="X278" s="881" t="s">
        <v>281</v>
      </c>
      <c r="Y278" s="882" t="s">
        <v>281</v>
      </c>
      <c r="Z278" s="54"/>
      <c r="AA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  <c r="GE278" s="54"/>
      <c r="GF278" s="54"/>
      <c r="GG278" s="54"/>
      <c r="GH278" s="54"/>
      <c r="GI278" s="54"/>
      <c r="GJ278" s="54"/>
      <c r="GK278" s="54"/>
      <c r="GL278" s="54"/>
      <c r="GM278" s="54"/>
      <c r="GN278" s="54"/>
      <c r="GO278" s="54"/>
      <c r="GP278" s="54"/>
      <c r="GQ278" s="54"/>
      <c r="GR278" s="54"/>
      <c r="GS278" s="54"/>
      <c r="GT278" s="54"/>
      <c r="GU278" s="54"/>
    </row>
    <row r="279" spans="1:203" s="719" customFormat="1" ht="31.5">
      <c r="A279" s="1868" t="s">
        <v>852</v>
      </c>
      <c r="B279" s="1886" t="s">
        <v>853</v>
      </c>
      <c r="C279" s="1885"/>
      <c r="D279" s="1869"/>
      <c r="E279" s="1870"/>
      <c r="F279" s="1889"/>
      <c r="G279" s="1894">
        <f>SUM(G280:G283)</f>
        <v>18</v>
      </c>
      <c r="H279" s="1910">
        <f aca="true" t="shared" si="129" ref="H279:M279">SUM(H280:H283)</f>
        <v>540</v>
      </c>
      <c r="I279" s="1911">
        <f t="shared" si="129"/>
        <v>294</v>
      </c>
      <c r="J279" s="1912">
        <f t="shared" si="129"/>
        <v>0</v>
      </c>
      <c r="K279" s="1912">
        <f t="shared" si="129"/>
        <v>0</v>
      </c>
      <c r="L279" s="1912">
        <f t="shared" si="129"/>
        <v>294</v>
      </c>
      <c r="M279" s="1913">
        <f t="shared" si="129"/>
        <v>246</v>
      </c>
      <c r="N279" s="1897"/>
      <c r="O279" s="1871"/>
      <c r="P279" s="1900"/>
      <c r="Q279" s="1897"/>
      <c r="R279" s="1871"/>
      <c r="S279" s="1900"/>
      <c r="T279" s="1903"/>
      <c r="U279" s="1872"/>
      <c r="V279" s="1906"/>
      <c r="W279" s="1903"/>
      <c r="X279" s="1873"/>
      <c r="Y279" s="1874"/>
      <c r="Z279" s="54"/>
      <c r="AA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  <c r="GB279" s="54"/>
      <c r="GC279" s="54"/>
      <c r="GD279" s="54"/>
      <c r="GE279" s="54"/>
      <c r="GF279" s="54"/>
      <c r="GG279" s="54"/>
      <c r="GH279" s="54"/>
      <c r="GI279" s="54"/>
      <c r="GJ279" s="54"/>
      <c r="GK279" s="54"/>
      <c r="GL279" s="54"/>
      <c r="GM279" s="54"/>
      <c r="GN279" s="54"/>
      <c r="GO279" s="54"/>
      <c r="GP279" s="54"/>
      <c r="GQ279" s="54"/>
      <c r="GR279" s="54"/>
      <c r="GS279" s="54"/>
      <c r="GT279" s="54"/>
      <c r="GU279" s="54"/>
    </row>
    <row r="280" spans="1:203" s="719" customFormat="1" ht="15.75">
      <c r="A280" s="1875" t="s">
        <v>857</v>
      </c>
      <c r="B280" s="1887" t="s">
        <v>854</v>
      </c>
      <c r="C280" s="1864">
        <v>2</v>
      </c>
      <c r="D280" s="1864" t="s">
        <v>855</v>
      </c>
      <c r="E280" s="1860"/>
      <c r="F280" s="1890"/>
      <c r="G280" s="1895">
        <v>6</v>
      </c>
      <c r="H280" s="1892">
        <f>G280*30</f>
        <v>180</v>
      </c>
      <c r="I280" s="1866">
        <f>J280+K280+L280</f>
        <v>99</v>
      </c>
      <c r="J280" s="1865"/>
      <c r="K280" s="1865"/>
      <c r="L280" s="1865">
        <v>99</v>
      </c>
      <c r="M280" s="1867">
        <f>H280-I280</f>
        <v>81</v>
      </c>
      <c r="N280" s="1861">
        <v>3</v>
      </c>
      <c r="O280" s="1861">
        <v>3</v>
      </c>
      <c r="P280" s="1901">
        <v>3</v>
      </c>
      <c r="Q280" s="1898"/>
      <c r="R280" s="1861"/>
      <c r="S280" s="1901"/>
      <c r="T280" s="1904"/>
      <c r="U280" s="1862"/>
      <c r="V280" s="1907"/>
      <c r="W280" s="1904"/>
      <c r="X280" s="1863"/>
      <c r="Y280" s="882"/>
      <c r="Z280" s="54"/>
      <c r="AA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  <c r="GE280" s="54"/>
      <c r="GF280" s="54"/>
      <c r="GG280" s="54"/>
      <c r="GH280" s="54"/>
      <c r="GI280" s="54"/>
      <c r="GJ280" s="54"/>
      <c r="GK280" s="54"/>
      <c r="GL280" s="54"/>
      <c r="GM280" s="54"/>
      <c r="GN280" s="54"/>
      <c r="GO280" s="54"/>
      <c r="GP280" s="54"/>
      <c r="GQ280" s="54"/>
      <c r="GR280" s="54"/>
      <c r="GS280" s="54"/>
      <c r="GT280" s="54"/>
      <c r="GU280" s="54"/>
    </row>
    <row r="281" spans="1:203" s="719" customFormat="1" ht="15.75">
      <c r="A281" s="1875" t="s">
        <v>858</v>
      </c>
      <c r="B281" s="1887" t="s">
        <v>854</v>
      </c>
      <c r="C281" s="1864">
        <v>4</v>
      </c>
      <c r="D281" s="1864" t="s">
        <v>856</v>
      </c>
      <c r="E281" s="1860"/>
      <c r="F281" s="1890"/>
      <c r="G281" s="1895">
        <v>6</v>
      </c>
      <c r="H281" s="1892">
        <f>G281*30</f>
        <v>180</v>
      </c>
      <c r="I281" s="1866">
        <f>J281+K281+L281</f>
        <v>99</v>
      </c>
      <c r="J281" s="1865"/>
      <c r="K281" s="1865"/>
      <c r="L281" s="1865">
        <v>99</v>
      </c>
      <c r="M281" s="1867">
        <f>H281-I281</f>
        <v>81</v>
      </c>
      <c r="N281" s="1861"/>
      <c r="O281" s="1861"/>
      <c r="P281" s="1901"/>
      <c r="Q281" s="1898">
        <v>3</v>
      </c>
      <c r="R281" s="1861">
        <v>3</v>
      </c>
      <c r="S281" s="1901">
        <v>3</v>
      </c>
      <c r="T281" s="1904"/>
      <c r="U281" s="1862"/>
      <c r="V281" s="1907"/>
      <c r="W281" s="1904"/>
      <c r="X281" s="1863"/>
      <c r="Y281" s="882"/>
      <c r="Z281" s="54"/>
      <c r="AA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  <c r="GB281" s="54"/>
      <c r="GC281" s="54"/>
      <c r="GD281" s="54"/>
      <c r="GE281" s="54"/>
      <c r="GF281" s="54"/>
      <c r="GG281" s="54"/>
      <c r="GH281" s="54"/>
      <c r="GI281" s="54"/>
      <c r="GJ281" s="54"/>
      <c r="GK281" s="54"/>
      <c r="GL281" s="54"/>
      <c r="GM281" s="54"/>
      <c r="GN281" s="54"/>
      <c r="GO281" s="54"/>
      <c r="GP281" s="54"/>
      <c r="GQ281" s="54"/>
      <c r="GR281" s="54"/>
      <c r="GS281" s="54"/>
      <c r="GT281" s="54"/>
      <c r="GU281" s="54"/>
    </row>
    <row r="282" spans="1:203" s="719" customFormat="1" ht="15.75">
      <c r="A282" s="1875" t="s">
        <v>859</v>
      </c>
      <c r="B282" s="1887" t="s">
        <v>854</v>
      </c>
      <c r="C282" s="1864">
        <v>6</v>
      </c>
      <c r="D282" s="1864" t="s">
        <v>661</v>
      </c>
      <c r="E282" s="1860"/>
      <c r="F282" s="1890"/>
      <c r="G282" s="1895">
        <v>4</v>
      </c>
      <c r="H282" s="1892">
        <f>G282*30</f>
        <v>120</v>
      </c>
      <c r="I282" s="1866">
        <f>J282+K282+L282</f>
        <v>66</v>
      </c>
      <c r="J282" s="1865"/>
      <c r="K282" s="1865"/>
      <c r="L282" s="1865">
        <v>66</v>
      </c>
      <c r="M282" s="1867">
        <f>H282-I282</f>
        <v>54</v>
      </c>
      <c r="N282" s="1861"/>
      <c r="O282" s="1861"/>
      <c r="P282" s="1901"/>
      <c r="Q282" s="1898"/>
      <c r="R282" s="1861"/>
      <c r="S282" s="1901"/>
      <c r="T282" s="1904">
        <v>2</v>
      </c>
      <c r="U282" s="1862">
        <v>2</v>
      </c>
      <c r="V282" s="1907">
        <v>2</v>
      </c>
      <c r="W282" s="1904"/>
      <c r="X282" s="1863"/>
      <c r="Y282" s="882"/>
      <c r="Z282" s="54"/>
      <c r="AA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  <c r="FP282" s="54"/>
      <c r="FQ282" s="54"/>
      <c r="FR282" s="54"/>
      <c r="FS282" s="54"/>
      <c r="FT282" s="54"/>
      <c r="FU282" s="54"/>
      <c r="FV282" s="54"/>
      <c r="FW282" s="54"/>
      <c r="FX282" s="54"/>
      <c r="FY282" s="54"/>
      <c r="FZ282" s="54"/>
      <c r="GA282" s="54"/>
      <c r="GB282" s="54"/>
      <c r="GC282" s="54"/>
      <c r="GD282" s="54"/>
      <c r="GE282" s="54"/>
      <c r="GF282" s="54"/>
      <c r="GG282" s="54"/>
      <c r="GH282" s="54"/>
      <c r="GI282" s="54"/>
      <c r="GJ282" s="54"/>
      <c r="GK282" s="54"/>
      <c r="GL282" s="54"/>
      <c r="GM282" s="54"/>
      <c r="GN282" s="54"/>
      <c r="GO282" s="54"/>
      <c r="GP282" s="54"/>
      <c r="GQ282" s="54"/>
      <c r="GR282" s="54"/>
      <c r="GS282" s="54"/>
      <c r="GT282" s="54"/>
      <c r="GU282" s="54"/>
    </row>
    <row r="283" spans="1:203" s="719" customFormat="1" ht="16.5" thickBot="1">
      <c r="A283" s="1876" t="s">
        <v>860</v>
      </c>
      <c r="B283" s="1888" t="s">
        <v>854</v>
      </c>
      <c r="C283" s="1877">
        <v>7</v>
      </c>
      <c r="D283" s="1877"/>
      <c r="E283" s="1878"/>
      <c r="F283" s="1891"/>
      <c r="G283" s="1896">
        <v>2</v>
      </c>
      <c r="H283" s="1893">
        <f>G283*30</f>
        <v>60</v>
      </c>
      <c r="I283" s="1880">
        <f>J283+K283+L283</f>
        <v>30</v>
      </c>
      <c r="J283" s="1879"/>
      <c r="K283" s="1879"/>
      <c r="L283" s="1879">
        <v>30</v>
      </c>
      <c r="M283" s="1881">
        <f>H283-I283</f>
        <v>30</v>
      </c>
      <c r="N283" s="1882"/>
      <c r="O283" s="1882"/>
      <c r="P283" s="1902"/>
      <c r="Q283" s="1899"/>
      <c r="R283" s="1882"/>
      <c r="S283" s="1902"/>
      <c r="T283" s="1905"/>
      <c r="U283" s="1883"/>
      <c r="V283" s="1908"/>
      <c r="W283" s="1905">
        <v>2</v>
      </c>
      <c r="X283" s="1884"/>
      <c r="Y283" s="895"/>
      <c r="Z283" s="54"/>
      <c r="AA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  <c r="GB283" s="54"/>
      <c r="GC283" s="54"/>
      <c r="GD283" s="54"/>
      <c r="GE283" s="54"/>
      <c r="GF283" s="54"/>
      <c r="GG283" s="54"/>
      <c r="GH283" s="54"/>
      <c r="GI283" s="54"/>
      <c r="GJ283" s="54"/>
      <c r="GK283" s="54"/>
      <c r="GL283" s="54"/>
      <c r="GM283" s="54"/>
      <c r="GN283" s="54"/>
      <c r="GO283" s="54"/>
      <c r="GP283" s="54"/>
      <c r="GQ283" s="54"/>
      <c r="GR283" s="54"/>
      <c r="GS283" s="54"/>
      <c r="GT283" s="54"/>
      <c r="GU283" s="54"/>
    </row>
    <row r="284" spans="1:39" s="54" customFormat="1" ht="15.75">
      <c r="A284" s="1909" t="s">
        <v>617</v>
      </c>
      <c r="B284" s="956"/>
      <c r="C284" s="955"/>
      <c r="D284" s="955"/>
      <c r="E284" s="957"/>
      <c r="F284" s="955"/>
      <c r="G284" s="955"/>
      <c r="H284" s="955"/>
      <c r="I284" s="955"/>
      <c r="J284" s="955"/>
      <c r="K284" s="955"/>
      <c r="L284" s="955"/>
      <c r="M284" s="955"/>
      <c r="N284" s="955"/>
      <c r="O284" s="955"/>
      <c r="P284" s="955"/>
      <c r="Q284" s="955"/>
      <c r="R284" s="955"/>
      <c r="S284" s="955"/>
      <c r="T284" s="930"/>
      <c r="U284" s="955"/>
      <c r="V284" s="955"/>
      <c r="W284" s="955"/>
      <c r="X284" s="955"/>
      <c r="Y284" s="955"/>
      <c r="AB284" s="1804" t="s">
        <v>559</v>
      </c>
      <c r="AC284" s="1804"/>
      <c r="AD284" s="1804"/>
      <c r="AE284" s="1804"/>
      <c r="AF284" s="1804"/>
      <c r="AG284" s="1804"/>
      <c r="AH284" s="1804"/>
      <c r="AI284" s="1804"/>
      <c r="AJ284" s="1804"/>
      <c r="AK284" s="1804"/>
      <c r="AL284" s="1804"/>
      <c r="AM284" s="1804"/>
    </row>
    <row r="285" spans="1:39" s="54" customFormat="1" ht="15.75">
      <c r="A285" s="2471" t="s">
        <v>848</v>
      </c>
      <c r="B285" s="2472"/>
      <c r="C285" s="2472"/>
      <c r="D285" s="2472"/>
      <c r="E285" s="2472"/>
      <c r="F285" s="2472"/>
      <c r="G285" s="2472"/>
      <c r="H285" s="2472"/>
      <c r="I285" s="2472"/>
      <c r="J285" s="2472"/>
      <c r="K285" s="2472"/>
      <c r="L285" s="2472"/>
      <c r="M285" s="2472"/>
      <c r="N285" s="2472"/>
      <c r="O285" s="2472"/>
      <c r="P285" s="2472"/>
      <c r="Q285" s="2472"/>
      <c r="R285" s="2472"/>
      <c r="S285" s="2472"/>
      <c r="T285" s="2472"/>
      <c r="U285" s="2472"/>
      <c r="V285" s="2472"/>
      <c r="W285" s="2472"/>
      <c r="X285" s="2472"/>
      <c r="Y285" s="2472"/>
      <c r="AB285" s="1804"/>
      <c r="AC285" s="1804"/>
      <c r="AD285" s="1804"/>
      <c r="AE285" s="1804"/>
      <c r="AF285" s="1804"/>
      <c r="AG285" s="1804"/>
      <c r="AH285" s="1804"/>
      <c r="AI285" s="1804"/>
      <c r="AJ285" s="1804"/>
      <c r="AK285" s="1804"/>
      <c r="AL285" s="1804"/>
      <c r="AM285" s="1804"/>
    </row>
    <row r="286" spans="1:39" s="54" customFormat="1" ht="15.75">
      <c r="A286" s="955"/>
      <c r="B286" s="958"/>
      <c r="C286" s="955"/>
      <c r="D286" s="955"/>
      <c r="E286" s="965"/>
      <c r="F286" s="955"/>
      <c r="G286" s="955"/>
      <c r="H286" s="955"/>
      <c r="I286" s="955"/>
      <c r="J286" s="955"/>
      <c r="K286" s="955"/>
      <c r="L286" s="955"/>
      <c r="M286" s="955"/>
      <c r="N286" s="955"/>
      <c r="O286" s="955"/>
      <c r="P286" s="955"/>
      <c r="Q286" s="955"/>
      <c r="R286" s="955"/>
      <c r="S286" s="955"/>
      <c r="T286" s="930"/>
      <c r="U286" s="955"/>
      <c r="V286" s="955"/>
      <c r="W286" s="955"/>
      <c r="X286" s="955"/>
      <c r="Y286" s="955"/>
      <c r="AB286" s="1804"/>
      <c r="AC286" s="1804"/>
      <c r="AD286" s="1804"/>
      <c r="AE286" s="1804"/>
      <c r="AF286" s="1804"/>
      <c r="AG286" s="1804"/>
      <c r="AH286" s="1804"/>
      <c r="AI286" s="1804"/>
      <c r="AJ286" s="1804"/>
      <c r="AK286" s="1804"/>
      <c r="AL286" s="1804"/>
      <c r="AM286" s="1804"/>
    </row>
    <row r="287" spans="1:39" s="54" customFormat="1" ht="15.75">
      <c r="A287" s="955"/>
      <c r="B287" s="958"/>
      <c r="C287" s="1664"/>
      <c r="D287" s="174" t="s">
        <v>746</v>
      </c>
      <c r="E287" s="1665"/>
      <c r="F287" s="1666"/>
      <c r="G287" s="1666"/>
      <c r="H287" s="1666"/>
      <c r="I287" s="1665"/>
      <c r="J287" s="2473" t="s">
        <v>747</v>
      </c>
      <c r="K287" s="2474"/>
      <c r="L287" s="2474"/>
      <c r="M287" s="2474"/>
      <c r="N287" s="2474"/>
      <c r="O287" s="1667"/>
      <c r="P287" s="1668"/>
      <c r="Q287" s="1669"/>
      <c r="R287" s="1669"/>
      <c r="S287" s="1670"/>
      <c r="T287" s="930"/>
      <c r="U287" s="955"/>
      <c r="V287" s="955"/>
      <c r="W287" s="955"/>
      <c r="X287" s="955"/>
      <c r="Y287" s="955"/>
      <c r="AB287" s="1804"/>
      <c r="AC287" s="1804"/>
      <c r="AD287" s="1804"/>
      <c r="AE287" s="1804"/>
      <c r="AF287" s="1804"/>
      <c r="AG287" s="1804"/>
      <c r="AH287" s="1804"/>
      <c r="AI287" s="1804"/>
      <c r="AJ287" s="1804"/>
      <c r="AK287" s="1804"/>
      <c r="AL287" s="1804"/>
      <c r="AM287" s="1804"/>
    </row>
    <row r="288" spans="1:39" s="54" customFormat="1" ht="15.75">
      <c r="A288" s="955"/>
      <c r="B288" s="958"/>
      <c r="C288" s="1667"/>
      <c r="D288" s="1671" t="s">
        <v>748</v>
      </c>
      <c r="E288" s="1667"/>
      <c r="F288" s="1672"/>
      <c r="G288" s="1672"/>
      <c r="H288" s="1672"/>
      <c r="I288" s="1667"/>
      <c r="J288" s="2475" t="s">
        <v>749</v>
      </c>
      <c r="K288" s="2475"/>
      <c r="L288" s="2475"/>
      <c r="M288" s="2475"/>
      <c r="N288" s="2475"/>
      <c r="O288" s="1667"/>
      <c r="P288" s="1667"/>
      <c r="Q288" s="1674"/>
      <c r="R288" s="1667"/>
      <c r="S288" s="1667"/>
      <c r="T288" s="930"/>
      <c r="U288" s="955"/>
      <c r="V288" s="955"/>
      <c r="W288" s="955"/>
      <c r="X288" s="955"/>
      <c r="Y288" s="955"/>
      <c r="AB288" s="1804"/>
      <c r="AC288" s="1804"/>
      <c r="AD288" s="1804"/>
      <c r="AE288" s="1804"/>
      <c r="AF288" s="1804"/>
      <c r="AG288" s="1804"/>
      <c r="AH288" s="1804"/>
      <c r="AI288" s="1804"/>
      <c r="AJ288" s="1804"/>
      <c r="AK288" s="1804"/>
      <c r="AL288" s="1804"/>
      <c r="AM288" s="1804"/>
    </row>
    <row r="289" spans="1:39" s="54" customFormat="1" ht="15.75">
      <c r="A289" s="955"/>
      <c r="B289" s="958"/>
      <c r="C289" s="1667"/>
      <c r="D289" s="1671" t="s">
        <v>750</v>
      </c>
      <c r="E289" s="1667"/>
      <c r="F289" s="1672"/>
      <c r="G289" s="1672"/>
      <c r="H289" s="1672"/>
      <c r="I289" s="1667"/>
      <c r="J289" s="1673" t="s">
        <v>751</v>
      </c>
      <c r="K289" s="1673"/>
      <c r="L289" s="1673"/>
      <c r="M289" s="1673"/>
      <c r="N289" s="1673"/>
      <c r="O289" s="1667"/>
      <c r="P289" s="1667"/>
      <c r="Q289" s="1674"/>
      <c r="R289" s="1667"/>
      <c r="S289" s="1667"/>
      <c r="T289" s="930"/>
      <c r="U289" s="955"/>
      <c r="V289" s="955"/>
      <c r="W289" s="955"/>
      <c r="X289" s="955"/>
      <c r="Y289" s="955"/>
      <c r="AB289" s="1804"/>
      <c r="AC289" s="1804"/>
      <c r="AD289" s="1804"/>
      <c r="AE289" s="1804"/>
      <c r="AF289" s="1804"/>
      <c r="AG289" s="1804"/>
      <c r="AH289" s="1804"/>
      <c r="AI289" s="1804"/>
      <c r="AJ289" s="1804"/>
      <c r="AK289" s="1804"/>
      <c r="AL289" s="1804"/>
      <c r="AM289" s="1804"/>
    </row>
    <row r="290" spans="1:39" s="54" customFormat="1" ht="15.75">
      <c r="A290" s="955"/>
      <c r="B290" s="958"/>
      <c r="C290" s="1667"/>
      <c r="D290" s="1671" t="s">
        <v>752</v>
      </c>
      <c r="E290" s="1667"/>
      <c r="F290" s="1675"/>
      <c r="G290" s="1675"/>
      <c r="H290" s="1675"/>
      <c r="I290" s="1667"/>
      <c r="J290" s="2475" t="s">
        <v>753</v>
      </c>
      <c r="K290" s="2475"/>
      <c r="L290" s="2475"/>
      <c r="M290" s="2475"/>
      <c r="N290" s="2475"/>
      <c r="O290" s="1667"/>
      <c r="P290" s="1667"/>
      <c r="Q290" s="1667"/>
      <c r="R290" s="1667"/>
      <c r="S290" s="1667"/>
      <c r="T290" s="930"/>
      <c r="U290" s="955"/>
      <c r="V290" s="955"/>
      <c r="W290" s="955"/>
      <c r="X290" s="955"/>
      <c r="Y290" s="955"/>
      <c r="AB290" s="1804"/>
      <c r="AC290" s="1804"/>
      <c r="AD290" s="1804"/>
      <c r="AE290" s="1804"/>
      <c r="AF290" s="1804"/>
      <c r="AG290" s="1804"/>
      <c r="AH290" s="1804"/>
      <c r="AI290" s="1804"/>
      <c r="AJ290" s="1804"/>
      <c r="AK290" s="1804"/>
      <c r="AL290" s="1804"/>
      <c r="AM290" s="1804"/>
    </row>
    <row r="291" spans="2:40" s="54" customFormat="1" ht="15.75">
      <c r="B291" s="958"/>
      <c r="C291" s="1667"/>
      <c r="D291" s="1667"/>
      <c r="E291" s="1667"/>
      <c r="F291" s="1667"/>
      <c r="G291" s="1667"/>
      <c r="H291" s="1667"/>
      <c r="I291" s="1667"/>
      <c r="J291" s="1667"/>
      <c r="K291" s="1667"/>
      <c r="L291" s="1667"/>
      <c r="M291" s="1667"/>
      <c r="N291" s="1667"/>
      <c r="O291" s="1667"/>
      <c r="P291" s="1667"/>
      <c r="Q291" s="1667"/>
      <c r="R291" s="1667"/>
      <c r="S291" s="1667"/>
      <c r="T291" s="955"/>
      <c r="U291" s="959"/>
      <c r="V291" s="959"/>
      <c r="W291" s="959"/>
      <c r="X291" s="959"/>
      <c r="Y291" s="959"/>
      <c r="AB291" s="719" t="s">
        <v>43</v>
      </c>
      <c r="AC291" s="1784" t="e">
        <f>AC81+AC91+#REF!+#REF!</f>
        <v>#REF!</v>
      </c>
      <c r="AD291" s="719"/>
      <c r="AE291" s="719" t="s">
        <v>44</v>
      </c>
      <c r="AF291" s="1784" t="e">
        <f>AF81+AF91+#REF!+#REF!</f>
        <v>#REF!</v>
      </c>
      <c r="AG291" s="719"/>
      <c r="AH291" s="719" t="s">
        <v>45</v>
      </c>
      <c r="AI291" s="1784" t="e">
        <f>AI81+AI91+#REF!+#REF!</f>
        <v>#REF!</v>
      </c>
      <c r="AJ291" s="719"/>
      <c r="AK291" s="719" t="s">
        <v>46</v>
      </c>
      <c r="AL291" s="1784" t="e">
        <f>AL81+AL91+#REF!+#REF!</f>
        <v>#REF!</v>
      </c>
      <c r="AM291" s="719"/>
      <c r="AN291" s="794" t="e">
        <f>AC291+AF291+AI291+AL291</f>
        <v>#REF!</v>
      </c>
    </row>
    <row r="292" spans="2:39" s="54" customFormat="1" ht="15.75" customHeight="1" hidden="1">
      <c r="B292" s="960" t="s">
        <v>270</v>
      </c>
      <c r="C292" s="960"/>
      <c r="D292" s="961"/>
      <c r="E292" s="960"/>
      <c r="F292" s="962"/>
      <c r="G292" s="962"/>
      <c r="H292" s="963"/>
      <c r="I292" s="2476" t="s">
        <v>273</v>
      </c>
      <c r="J292" s="2476"/>
      <c r="K292" s="2476"/>
      <c r="L292" s="2476"/>
      <c r="N292" s="959"/>
      <c r="O292" s="959"/>
      <c r="P292" s="959"/>
      <c r="Q292" s="959"/>
      <c r="R292" s="959"/>
      <c r="S292" s="959"/>
      <c r="T292" s="959"/>
      <c r="U292" s="959"/>
      <c r="V292" s="959"/>
      <c r="W292" s="959"/>
      <c r="X292" s="959"/>
      <c r="Y292" s="959"/>
      <c r="AB292" s="719" t="s">
        <v>560</v>
      </c>
      <c r="AC292" s="719"/>
      <c r="AD292" s="719"/>
      <c r="AE292" s="719"/>
      <c r="AF292" s="719"/>
      <c r="AG292" s="719"/>
      <c r="AH292" s="719"/>
      <c r="AI292" s="719"/>
      <c r="AJ292" s="719"/>
      <c r="AK292" s="719"/>
      <c r="AL292" s="719"/>
      <c r="AM292" s="719"/>
    </row>
    <row r="293" spans="2:39" s="54" customFormat="1" ht="15.75" customHeight="1" hidden="1">
      <c r="B293" s="965"/>
      <c r="C293" s="960"/>
      <c r="D293" s="960"/>
      <c r="E293" s="966"/>
      <c r="F293" s="967"/>
      <c r="G293" s="967"/>
      <c r="H293" s="964"/>
      <c r="I293" s="964"/>
      <c r="J293" s="968"/>
      <c r="K293" s="968"/>
      <c r="N293" s="959"/>
      <c r="O293" s="959"/>
      <c r="P293" s="959"/>
      <c r="Q293" s="959"/>
      <c r="R293" s="959"/>
      <c r="S293" s="959"/>
      <c r="T293" s="959"/>
      <c r="U293" s="959"/>
      <c r="V293" s="959"/>
      <c r="W293" s="959"/>
      <c r="X293" s="959"/>
      <c r="Y293" s="959"/>
      <c r="AB293" s="1784" t="e">
        <f>#REF!+AB121+AB51+AB89</f>
        <v>#REF!</v>
      </c>
      <c r="AC293" s="1784" t="e">
        <f>#REF!+AC121+AC51+AC89</f>
        <v>#REF!</v>
      </c>
      <c r="AD293" s="1784" t="e">
        <f>#REF!+AD121+AD51+AD89</f>
        <v>#REF!</v>
      </c>
      <c r="AE293" s="1784" t="e">
        <f>#REF!+AE121+AE51+AE89</f>
        <v>#REF!</v>
      </c>
      <c r="AF293" s="1784" t="e">
        <f>#REF!+AF121+AF51+AF89</f>
        <v>#REF!</v>
      </c>
      <c r="AG293" s="1784" t="e">
        <f>#REF!+AG121+AG51+AG89</f>
        <v>#REF!</v>
      </c>
      <c r="AH293" s="1784" t="e">
        <f>#REF!+AH121+AH51+AH89</f>
        <v>#REF!</v>
      </c>
      <c r="AI293" s="1784" t="e">
        <f>#REF!+AI121+AI51+AI89</f>
        <v>#REF!</v>
      </c>
      <c r="AJ293" s="1784" t="e">
        <f>#REF!+AJ121+AJ51+AJ89</f>
        <v>#REF!</v>
      </c>
      <c r="AK293" s="1784" t="e">
        <f>#REF!+AK121+AK51+AK89</f>
        <v>#REF!</v>
      </c>
      <c r="AL293" s="1784" t="e">
        <f>#REF!+AL121+AL51+AL89</f>
        <v>#REF!</v>
      </c>
      <c r="AM293" s="1784" t="e">
        <f>#REF!+AM121+AM51+AM89</f>
        <v>#REF!</v>
      </c>
    </row>
    <row r="294" spans="2:39" s="54" customFormat="1" ht="15.75" customHeight="1" hidden="1">
      <c r="B294" s="960" t="s">
        <v>269</v>
      </c>
      <c r="C294" s="960"/>
      <c r="D294" s="961"/>
      <c r="E294" s="960"/>
      <c r="F294" s="962"/>
      <c r="G294" s="962"/>
      <c r="H294" s="963"/>
      <c r="I294" s="2476" t="s">
        <v>272</v>
      </c>
      <c r="J294" s="2476"/>
      <c r="K294" s="2476"/>
      <c r="L294" s="2476"/>
      <c r="N294" s="959"/>
      <c r="O294" s="959"/>
      <c r="P294" s="959"/>
      <c r="Q294" s="959"/>
      <c r="R294" s="959"/>
      <c r="S294" s="959"/>
      <c r="T294" s="959"/>
      <c r="U294" s="959"/>
      <c r="V294" s="959"/>
      <c r="W294" s="959"/>
      <c r="X294" s="959"/>
      <c r="Y294" s="959"/>
      <c r="AB294" s="719"/>
      <c r="AC294" s="719"/>
      <c r="AD294" s="719"/>
      <c r="AE294" s="719"/>
      <c r="AF294" s="719"/>
      <c r="AG294" s="719"/>
      <c r="AH294" s="719"/>
      <c r="AI294" s="719"/>
      <c r="AJ294" s="719"/>
      <c r="AK294" s="719"/>
      <c r="AL294" s="719"/>
      <c r="AM294" s="719"/>
    </row>
    <row r="295" spans="5:39" s="54" customFormat="1" ht="15.75" customHeight="1" hidden="1">
      <c r="E295" s="966"/>
      <c r="H295" s="969"/>
      <c r="I295" s="969"/>
      <c r="J295" s="969"/>
      <c r="K295" s="969"/>
      <c r="N295" s="959"/>
      <c r="O295" s="959"/>
      <c r="P295" s="959"/>
      <c r="Q295" s="959"/>
      <c r="R295" s="959"/>
      <c r="S295" s="959"/>
      <c r="T295" s="959"/>
      <c r="U295" s="959"/>
      <c r="V295" s="959"/>
      <c r="W295" s="959"/>
      <c r="X295" s="959"/>
      <c r="Y295" s="959"/>
      <c r="AB295" s="719"/>
      <c r="AC295" s="719"/>
      <c r="AD295" s="719"/>
      <c r="AE295" s="719"/>
      <c r="AF295" s="719"/>
      <c r="AG295" s="719"/>
      <c r="AH295" s="719"/>
      <c r="AI295" s="719"/>
      <c r="AJ295" s="719"/>
      <c r="AK295" s="719"/>
      <c r="AL295" s="719"/>
      <c r="AM295" s="719"/>
    </row>
    <row r="296" spans="2:39" s="54" customFormat="1" ht="15.75" customHeight="1" hidden="1">
      <c r="B296" s="960" t="s">
        <v>271</v>
      </c>
      <c r="C296" s="960"/>
      <c r="D296" s="961"/>
      <c r="F296" s="962"/>
      <c r="G296" s="962"/>
      <c r="H296" s="963"/>
      <c r="I296" s="2476" t="s">
        <v>274</v>
      </c>
      <c r="J296" s="2476"/>
      <c r="K296" s="2476"/>
      <c r="L296" s="2476"/>
      <c r="N296" s="959"/>
      <c r="O296" s="959"/>
      <c r="P296" s="959"/>
      <c r="Q296" s="959"/>
      <c r="R296" s="959"/>
      <c r="S296" s="959"/>
      <c r="T296" s="959"/>
      <c r="U296" s="959"/>
      <c r="V296" s="959"/>
      <c r="W296" s="959"/>
      <c r="X296" s="959"/>
      <c r="AB296" s="719"/>
      <c r="AC296" s="719"/>
      <c r="AD296" s="719"/>
      <c r="AE296" s="719"/>
      <c r="AF296" s="719"/>
      <c r="AG296" s="719"/>
      <c r="AH296" s="719"/>
      <c r="AI296" s="719"/>
      <c r="AJ296" s="719"/>
      <c r="AK296" s="719"/>
      <c r="AL296" s="719"/>
      <c r="AM296" s="719"/>
    </row>
    <row r="297" spans="2:39" s="54" customFormat="1" ht="15.75" customHeight="1" hidden="1">
      <c r="B297" s="960"/>
      <c r="E297" s="966"/>
      <c r="N297" s="959"/>
      <c r="O297" s="959"/>
      <c r="P297" s="959"/>
      <c r="Q297" s="959"/>
      <c r="R297" s="959"/>
      <c r="S297" s="959"/>
      <c r="T297" s="959"/>
      <c r="U297" s="959"/>
      <c r="V297" s="959"/>
      <c r="W297" s="959"/>
      <c r="X297" s="959"/>
      <c r="AB297" s="719"/>
      <c r="AC297" s="719"/>
      <c r="AD297" s="719"/>
      <c r="AE297" s="719"/>
      <c r="AF297" s="719"/>
      <c r="AG297" s="719"/>
      <c r="AH297" s="719"/>
      <c r="AI297" s="719"/>
      <c r="AJ297" s="719"/>
      <c r="AK297" s="719"/>
      <c r="AL297" s="719"/>
      <c r="AM297" s="719"/>
    </row>
    <row r="298" spans="2:39" s="54" customFormat="1" ht="15.75" customHeight="1" hidden="1">
      <c r="B298" s="960" t="s">
        <v>518</v>
      </c>
      <c r="C298" s="960"/>
      <c r="D298" s="961"/>
      <c r="E298" s="970"/>
      <c r="F298" s="962"/>
      <c r="G298" s="962"/>
      <c r="H298" s="960"/>
      <c r="I298" s="2477" t="s">
        <v>516</v>
      </c>
      <c r="J298" s="2478"/>
      <c r="K298" s="2478"/>
      <c r="N298" s="959"/>
      <c r="O298" s="959"/>
      <c r="P298" s="959"/>
      <c r="Q298" s="959"/>
      <c r="R298" s="959"/>
      <c r="S298" s="959"/>
      <c r="T298" s="959"/>
      <c r="U298" s="959"/>
      <c r="V298" s="959"/>
      <c r="W298" s="959"/>
      <c r="X298" s="959"/>
      <c r="Y298" s="959"/>
      <c r="AB298" s="719"/>
      <c r="AC298" s="719"/>
      <c r="AD298" s="719"/>
      <c r="AE298" s="719"/>
      <c r="AF298" s="719"/>
      <c r="AG298" s="719"/>
      <c r="AH298" s="719"/>
      <c r="AI298" s="719"/>
      <c r="AJ298" s="719"/>
      <c r="AK298" s="719"/>
      <c r="AL298" s="719"/>
      <c r="AM298" s="719"/>
    </row>
    <row r="299" spans="1:39" s="54" customFormat="1" ht="15.75" customHeight="1" hidden="1">
      <c r="A299" s="433"/>
      <c r="B299" s="960"/>
      <c r="C299" s="971" t="s">
        <v>30</v>
      </c>
      <c r="D299" s="971"/>
      <c r="E299" s="960"/>
      <c r="F299" s="971"/>
      <c r="G299" s="971"/>
      <c r="H299" s="971"/>
      <c r="I299" s="971"/>
      <c r="J299" s="971"/>
      <c r="K299" s="971"/>
      <c r="L299" s="972"/>
      <c r="M299" s="972"/>
      <c r="N299" s="959"/>
      <c r="O299" s="959"/>
      <c r="P299" s="959"/>
      <c r="Q299" s="959"/>
      <c r="R299" s="959"/>
      <c r="S299" s="959"/>
      <c r="T299" s="959"/>
      <c r="U299" s="959"/>
      <c r="V299" s="959"/>
      <c r="W299" s="959"/>
      <c r="X299" s="959"/>
      <c r="Y299" s="959"/>
      <c r="AB299" s="719"/>
      <c r="AC299" s="719"/>
      <c r="AD299" s="719"/>
      <c r="AE299" s="719"/>
      <c r="AF299" s="719"/>
      <c r="AG299" s="719"/>
      <c r="AH299" s="719"/>
      <c r="AI299" s="719"/>
      <c r="AJ299" s="719"/>
      <c r="AK299" s="719"/>
      <c r="AL299" s="719"/>
      <c r="AM299" s="719"/>
    </row>
    <row r="300" spans="2:41" ht="15.75" customHeight="1" hidden="1">
      <c r="B300" s="960" t="s">
        <v>519</v>
      </c>
      <c r="D300" s="975"/>
      <c r="E300" s="976"/>
      <c r="F300" s="977"/>
      <c r="G300" s="977"/>
      <c r="I300" s="2479" t="s">
        <v>517</v>
      </c>
      <c r="J300" s="2479"/>
      <c r="K300" s="2479"/>
      <c r="T300" s="959"/>
      <c r="AB300" s="719"/>
      <c r="AC300" s="719"/>
      <c r="AD300" s="719"/>
      <c r="AE300" s="719"/>
      <c r="AF300" s="719"/>
      <c r="AG300" s="719"/>
      <c r="AH300" s="719"/>
      <c r="AI300" s="719"/>
      <c r="AJ300" s="719"/>
      <c r="AK300" s="719"/>
      <c r="AL300" s="719"/>
      <c r="AM300" s="719"/>
      <c r="AN300" s="54"/>
      <c r="AO300" s="54"/>
    </row>
    <row r="301" spans="2:41" ht="15.75" customHeight="1" hidden="1">
      <c r="B301" s="960"/>
      <c r="AB301" s="719"/>
      <c r="AC301" s="719"/>
      <c r="AD301" s="719"/>
      <c r="AE301" s="719"/>
      <c r="AF301" s="719"/>
      <c r="AG301" s="719"/>
      <c r="AH301" s="719"/>
      <c r="AI301" s="719"/>
      <c r="AJ301" s="719"/>
      <c r="AK301" s="719"/>
      <c r="AL301" s="719"/>
      <c r="AM301" s="719"/>
      <c r="AN301" s="54"/>
      <c r="AO301" s="54"/>
    </row>
    <row r="302" spans="2:41" ht="15.75">
      <c r="B302" s="54"/>
      <c r="AB302" s="719"/>
      <c r="AC302" s="719"/>
      <c r="AD302" s="719"/>
      <c r="AE302" s="719"/>
      <c r="AF302" s="719"/>
      <c r="AG302" s="719"/>
      <c r="AH302" s="719"/>
      <c r="AI302" s="719"/>
      <c r="AJ302" s="719"/>
      <c r="AK302" s="719"/>
      <c r="AL302" s="719"/>
      <c r="AM302" s="719"/>
      <c r="AN302" s="54"/>
      <c r="AO302" s="54"/>
    </row>
    <row r="303" ht="15.75">
      <c r="B303" s="960"/>
    </row>
    <row r="304" spans="2:25" ht="15.75">
      <c r="B304" s="979"/>
      <c r="N304" s="1441"/>
      <c r="O304" s="1441"/>
      <c r="Q304" s="1174"/>
      <c r="R304" s="1174"/>
      <c r="S304" s="1174"/>
      <c r="T304" s="1174"/>
      <c r="U304" s="1174"/>
      <c r="V304" s="1174"/>
      <c r="W304" s="1174"/>
      <c r="X304" s="1174"/>
      <c r="Y304" s="1174"/>
    </row>
    <row r="305" spans="14:25" ht="15.75">
      <c r="N305" s="1441"/>
      <c r="O305" s="1441"/>
      <c r="Q305" s="1174"/>
      <c r="R305" s="1174"/>
      <c r="S305" s="1174"/>
      <c r="T305" s="1174"/>
      <c r="U305" s="1174"/>
      <c r="V305" s="1174"/>
      <c r="W305" s="1174"/>
      <c r="X305" s="1174"/>
      <c r="Y305" s="1174"/>
    </row>
    <row r="306" spans="14:25" ht="15.75">
      <c r="N306" s="1441"/>
      <c r="O306" s="1441"/>
      <c r="Q306" s="1174"/>
      <c r="R306" s="1174"/>
      <c r="S306" s="1174"/>
      <c r="T306" s="1174"/>
      <c r="U306" s="1174"/>
      <c r="V306" s="1174"/>
      <c r="W306" s="1174"/>
      <c r="X306" s="1174"/>
      <c r="Y306" s="1174"/>
    </row>
    <row r="307" ht="15.75">
      <c r="E307" s="2470"/>
    </row>
    <row r="308" ht="15.75">
      <c r="E308" s="2470"/>
    </row>
    <row r="309" ht="15.75">
      <c r="E309" s="2470"/>
    </row>
    <row r="310" ht="15.75">
      <c r="E310" s="2470"/>
    </row>
    <row r="311" ht="15.75">
      <c r="E311" s="2470"/>
    </row>
    <row r="312" ht="15.75">
      <c r="E312" s="2470"/>
    </row>
    <row r="313" ht="15.75">
      <c r="E313" s="2470"/>
    </row>
    <row r="314" ht="15.75">
      <c r="E314" s="2470"/>
    </row>
    <row r="315" ht="15.75">
      <c r="E315" s="2470"/>
    </row>
    <row r="316" spans="1:203" s="974" customFormat="1" ht="15.75">
      <c r="A316" s="973"/>
      <c r="B316" s="67"/>
      <c r="D316" s="978"/>
      <c r="E316" s="2470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789"/>
      <c r="AC316" s="789"/>
      <c r="AD316" s="789"/>
      <c r="AE316" s="789"/>
      <c r="AF316" s="789"/>
      <c r="AG316" s="789"/>
      <c r="AH316" s="789"/>
      <c r="AI316" s="789"/>
      <c r="AJ316" s="789"/>
      <c r="AK316" s="789"/>
      <c r="AL316" s="789"/>
      <c r="AM316" s="789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  <c r="FO316" s="67"/>
      <c r="FP316" s="67"/>
      <c r="FQ316" s="67"/>
      <c r="FR316" s="67"/>
      <c r="FS316" s="67"/>
      <c r="FT316" s="67"/>
      <c r="FU316" s="67"/>
      <c r="FV316" s="67"/>
      <c r="FW316" s="67"/>
      <c r="FX316" s="67"/>
      <c r="FY316" s="67"/>
      <c r="FZ316" s="67"/>
      <c r="GA316" s="67"/>
      <c r="GB316" s="67"/>
      <c r="GC316" s="67"/>
      <c r="GD316" s="67"/>
      <c r="GE316" s="67"/>
      <c r="GF316" s="67"/>
      <c r="GG316" s="67"/>
      <c r="GH316" s="67"/>
      <c r="GI316" s="67"/>
      <c r="GJ316" s="67"/>
      <c r="GK316" s="67"/>
      <c r="GL316" s="67"/>
      <c r="GM316" s="67"/>
      <c r="GN316" s="67"/>
      <c r="GO316" s="67"/>
      <c r="GP316" s="67"/>
      <c r="GQ316" s="67"/>
      <c r="GR316" s="67"/>
      <c r="GS316" s="67"/>
      <c r="GT316" s="67"/>
      <c r="GU316" s="67"/>
    </row>
    <row r="317" spans="1:203" s="974" customFormat="1" ht="15.75">
      <c r="A317" s="973"/>
      <c r="B317" s="67"/>
      <c r="D317" s="978"/>
      <c r="E317" s="2470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789"/>
      <c r="AC317" s="789"/>
      <c r="AD317" s="789"/>
      <c r="AE317" s="789"/>
      <c r="AF317" s="789"/>
      <c r="AG317" s="789"/>
      <c r="AH317" s="789"/>
      <c r="AI317" s="789"/>
      <c r="AJ317" s="789"/>
      <c r="AK317" s="789"/>
      <c r="AL317" s="789"/>
      <c r="AM317" s="789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  <c r="FO317" s="67"/>
      <c r="FP317" s="67"/>
      <c r="FQ317" s="67"/>
      <c r="FR317" s="67"/>
      <c r="FS317" s="67"/>
      <c r="FT317" s="67"/>
      <c r="FU317" s="67"/>
      <c r="FV317" s="67"/>
      <c r="FW317" s="67"/>
      <c r="FX317" s="67"/>
      <c r="FY317" s="67"/>
      <c r="FZ317" s="67"/>
      <c r="GA317" s="67"/>
      <c r="GB317" s="67"/>
      <c r="GC317" s="67"/>
      <c r="GD317" s="67"/>
      <c r="GE317" s="67"/>
      <c r="GF317" s="67"/>
      <c r="GG317" s="67"/>
      <c r="GH317" s="67"/>
      <c r="GI317" s="67"/>
      <c r="GJ317" s="67"/>
      <c r="GK317" s="67"/>
      <c r="GL317" s="67"/>
      <c r="GM317" s="67"/>
      <c r="GN317" s="67"/>
      <c r="GO317" s="67"/>
      <c r="GP317" s="67"/>
      <c r="GQ317" s="67"/>
      <c r="GR317" s="67"/>
      <c r="GS317" s="67"/>
      <c r="GT317" s="67"/>
      <c r="GU317" s="67"/>
    </row>
    <row r="318" spans="1:203" s="974" customFormat="1" ht="15.75">
      <c r="A318" s="973"/>
      <c r="B318" s="67"/>
      <c r="D318" s="978"/>
      <c r="E318" s="2470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789"/>
      <c r="AC318" s="789"/>
      <c r="AD318" s="789"/>
      <c r="AE318" s="789"/>
      <c r="AF318" s="789"/>
      <c r="AG318" s="789"/>
      <c r="AH318" s="789"/>
      <c r="AI318" s="789"/>
      <c r="AJ318" s="789"/>
      <c r="AK318" s="789"/>
      <c r="AL318" s="789"/>
      <c r="AM318" s="789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  <c r="FO318" s="67"/>
      <c r="FP318" s="67"/>
      <c r="FQ318" s="67"/>
      <c r="FR318" s="67"/>
      <c r="FS318" s="67"/>
      <c r="FT318" s="67"/>
      <c r="FU318" s="67"/>
      <c r="FV318" s="67"/>
      <c r="FW318" s="67"/>
      <c r="FX318" s="67"/>
      <c r="FY318" s="67"/>
      <c r="FZ318" s="67"/>
      <c r="GA318" s="67"/>
      <c r="GB318" s="67"/>
      <c r="GC318" s="67"/>
      <c r="GD318" s="67"/>
      <c r="GE318" s="67"/>
      <c r="GF318" s="67"/>
      <c r="GG318" s="67"/>
      <c r="GH318" s="67"/>
      <c r="GI318" s="67"/>
      <c r="GJ318" s="67"/>
      <c r="GK318" s="67"/>
      <c r="GL318" s="67"/>
      <c r="GM318" s="67"/>
      <c r="GN318" s="67"/>
      <c r="GO318" s="67"/>
      <c r="GP318" s="67"/>
      <c r="GQ318" s="67"/>
      <c r="GR318" s="67"/>
      <c r="GS318" s="67"/>
      <c r="GT318" s="67"/>
      <c r="GU318" s="67"/>
    </row>
    <row r="319" spans="1:203" s="974" customFormat="1" ht="15.75">
      <c r="A319" s="973"/>
      <c r="B319" s="67"/>
      <c r="D319" s="978"/>
      <c r="E319" s="2470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789"/>
      <c r="AC319" s="789"/>
      <c r="AD319" s="789"/>
      <c r="AE319" s="789"/>
      <c r="AF319" s="789"/>
      <c r="AG319" s="789"/>
      <c r="AH319" s="789"/>
      <c r="AI319" s="789"/>
      <c r="AJ319" s="789"/>
      <c r="AK319" s="789"/>
      <c r="AL319" s="789"/>
      <c r="AM319" s="789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  <c r="FO319" s="67"/>
      <c r="FP319" s="67"/>
      <c r="FQ319" s="67"/>
      <c r="FR319" s="67"/>
      <c r="FS319" s="67"/>
      <c r="FT319" s="67"/>
      <c r="FU319" s="67"/>
      <c r="FV319" s="67"/>
      <c r="FW319" s="67"/>
      <c r="FX319" s="67"/>
      <c r="FY319" s="67"/>
      <c r="FZ319" s="67"/>
      <c r="GA319" s="67"/>
      <c r="GB319" s="67"/>
      <c r="GC319" s="67"/>
      <c r="GD319" s="67"/>
      <c r="GE319" s="67"/>
      <c r="GF319" s="67"/>
      <c r="GG319" s="67"/>
      <c r="GH319" s="67"/>
      <c r="GI319" s="67"/>
      <c r="GJ319" s="67"/>
      <c r="GK319" s="67"/>
      <c r="GL319" s="67"/>
      <c r="GM319" s="67"/>
      <c r="GN319" s="67"/>
      <c r="GO319" s="67"/>
      <c r="GP319" s="67"/>
      <c r="GQ319" s="67"/>
      <c r="GR319" s="67"/>
      <c r="GS319" s="67"/>
      <c r="GT319" s="67"/>
      <c r="GU319" s="67"/>
    </row>
    <row r="320" spans="1:203" s="974" customFormat="1" ht="15.75">
      <c r="A320" s="973"/>
      <c r="B320" s="67"/>
      <c r="D320" s="978"/>
      <c r="E320" s="2470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789"/>
      <c r="AC320" s="789"/>
      <c r="AD320" s="789"/>
      <c r="AE320" s="789"/>
      <c r="AF320" s="789"/>
      <c r="AG320" s="789"/>
      <c r="AH320" s="789"/>
      <c r="AI320" s="789"/>
      <c r="AJ320" s="789"/>
      <c r="AK320" s="789"/>
      <c r="AL320" s="789"/>
      <c r="AM320" s="789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  <c r="FO320" s="67"/>
      <c r="FP320" s="67"/>
      <c r="FQ320" s="67"/>
      <c r="FR320" s="67"/>
      <c r="FS320" s="67"/>
      <c r="FT320" s="67"/>
      <c r="FU320" s="67"/>
      <c r="FV320" s="67"/>
      <c r="FW320" s="67"/>
      <c r="FX320" s="67"/>
      <c r="FY320" s="67"/>
      <c r="FZ320" s="67"/>
      <c r="GA320" s="67"/>
      <c r="GB320" s="67"/>
      <c r="GC320" s="67"/>
      <c r="GD320" s="67"/>
      <c r="GE320" s="67"/>
      <c r="GF320" s="67"/>
      <c r="GG320" s="67"/>
      <c r="GH320" s="67"/>
      <c r="GI320" s="67"/>
      <c r="GJ320" s="67"/>
      <c r="GK320" s="67"/>
      <c r="GL320" s="67"/>
      <c r="GM320" s="67"/>
      <c r="GN320" s="67"/>
      <c r="GO320" s="67"/>
      <c r="GP320" s="67"/>
      <c r="GQ320" s="67"/>
      <c r="GR320" s="67"/>
      <c r="GS320" s="67"/>
      <c r="GT320" s="67"/>
      <c r="GU320" s="67"/>
    </row>
    <row r="321" spans="1:203" s="974" customFormat="1" ht="15.75">
      <c r="A321" s="973"/>
      <c r="B321" s="67"/>
      <c r="D321" s="978"/>
      <c r="E321" s="2470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789"/>
      <c r="AC321" s="789"/>
      <c r="AD321" s="789"/>
      <c r="AE321" s="789"/>
      <c r="AF321" s="789"/>
      <c r="AG321" s="789"/>
      <c r="AH321" s="789"/>
      <c r="AI321" s="789"/>
      <c r="AJ321" s="789"/>
      <c r="AK321" s="789"/>
      <c r="AL321" s="789"/>
      <c r="AM321" s="789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  <c r="FO321" s="67"/>
      <c r="FP321" s="67"/>
      <c r="FQ321" s="67"/>
      <c r="FR321" s="67"/>
      <c r="FS321" s="67"/>
      <c r="FT321" s="67"/>
      <c r="FU321" s="67"/>
      <c r="FV321" s="67"/>
      <c r="FW321" s="67"/>
      <c r="FX321" s="67"/>
      <c r="FY321" s="67"/>
      <c r="FZ321" s="67"/>
      <c r="GA321" s="67"/>
      <c r="GB321" s="67"/>
      <c r="GC321" s="67"/>
      <c r="GD321" s="67"/>
      <c r="GE321" s="67"/>
      <c r="GF321" s="67"/>
      <c r="GG321" s="67"/>
      <c r="GH321" s="67"/>
      <c r="GI321" s="67"/>
      <c r="GJ321" s="67"/>
      <c r="GK321" s="67"/>
      <c r="GL321" s="67"/>
      <c r="GM321" s="67"/>
      <c r="GN321" s="67"/>
      <c r="GO321" s="67"/>
      <c r="GP321" s="67"/>
      <c r="GQ321" s="67"/>
      <c r="GR321" s="67"/>
      <c r="GS321" s="67"/>
      <c r="GT321" s="67"/>
      <c r="GU321" s="67"/>
    </row>
    <row r="322" spans="1:203" s="974" customFormat="1" ht="15.75">
      <c r="A322" s="973"/>
      <c r="B322" s="67"/>
      <c r="D322" s="978"/>
      <c r="E322" s="2470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789"/>
      <c r="AC322" s="789"/>
      <c r="AD322" s="789"/>
      <c r="AE322" s="789"/>
      <c r="AF322" s="789"/>
      <c r="AG322" s="789"/>
      <c r="AH322" s="789"/>
      <c r="AI322" s="789"/>
      <c r="AJ322" s="789"/>
      <c r="AK322" s="789"/>
      <c r="AL322" s="789"/>
      <c r="AM322" s="789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  <c r="FO322" s="67"/>
      <c r="FP322" s="67"/>
      <c r="FQ322" s="67"/>
      <c r="FR322" s="67"/>
      <c r="FS322" s="67"/>
      <c r="FT322" s="67"/>
      <c r="FU322" s="67"/>
      <c r="FV322" s="67"/>
      <c r="FW322" s="67"/>
      <c r="FX322" s="67"/>
      <c r="FY322" s="67"/>
      <c r="FZ322" s="67"/>
      <c r="GA322" s="67"/>
      <c r="GB322" s="67"/>
      <c r="GC322" s="67"/>
      <c r="GD322" s="67"/>
      <c r="GE322" s="67"/>
      <c r="GF322" s="67"/>
      <c r="GG322" s="67"/>
      <c r="GH322" s="67"/>
      <c r="GI322" s="67"/>
      <c r="GJ322" s="67"/>
      <c r="GK322" s="67"/>
      <c r="GL322" s="67"/>
      <c r="GM322" s="67"/>
      <c r="GN322" s="67"/>
      <c r="GO322" s="67"/>
      <c r="GP322" s="67"/>
      <c r="GQ322" s="67"/>
      <c r="GR322" s="67"/>
      <c r="GS322" s="67"/>
      <c r="GT322" s="67"/>
      <c r="GU322" s="67"/>
    </row>
    <row r="323" spans="1:203" s="974" customFormat="1" ht="15.75">
      <c r="A323" s="973"/>
      <c r="B323" s="67"/>
      <c r="D323" s="978"/>
      <c r="E323" s="2470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789"/>
      <c r="AC323" s="789"/>
      <c r="AD323" s="789"/>
      <c r="AE323" s="789"/>
      <c r="AF323" s="789"/>
      <c r="AG323" s="789"/>
      <c r="AH323" s="789"/>
      <c r="AI323" s="789"/>
      <c r="AJ323" s="789"/>
      <c r="AK323" s="789"/>
      <c r="AL323" s="789"/>
      <c r="AM323" s="789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  <c r="FO323" s="67"/>
      <c r="FP323" s="67"/>
      <c r="FQ323" s="67"/>
      <c r="FR323" s="67"/>
      <c r="FS323" s="67"/>
      <c r="FT323" s="67"/>
      <c r="FU323" s="67"/>
      <c r="FV323" s="67"/>
      <c r="FW323" s="67"/>
      <c r="FX323" s="67"/>
      <c r="FY323" s="67"/>
      <c r="FZ323" s="67"/>
      <c r="GA323" s="67"/>
      <c r="GB323" s="67"/>
      <c r="GC323" s="67"/>
      <c r="GD323" s="67"/>
      <c r="GE323" s="67"/>
      <c r="GF323" s="67"/>
      <c r="GG323" s="67"/>
      <c r="GH323" s="67"/>
      <c r="GI323" s="67"/>
      <c r="GJ323" s="67"/>
      <c r="GK323" s="67"/>
      <c r="GL323" s="67"/>
      <c r="GM323" s="67"/>
      <c r="GN323" s="67"/>
      <c r="GO323" s="67"/>
      <c r="GP323" s="67"/>
      <c r="GQ323" s="67"/>
      <c r="GR323" s="67"/>
      <c r="GS323" s="67"/>
      <c r="GT323" s="67"/>
      <c r="GU323" s="67"/>
    </row>
    <row r="324" spans="1:203" s="974" customFormat="1" ht="15.75">
      <c r="A324" s="973"/>
      <c r="B324" s="67"/>
      <c r="D324" s="978"/>
      <c r="E324" s="2470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789"/>
      <c r="AC324" s="789"/>
      <c r="AD324" s="789"/>
      <c r="AE324" s="789"/>
      <c r="AF324" s="789"/>
      <c r="AG324" s="789"/>
      <c r="AH324" s="789"/>
      <c r="AI324" s="789"/>
      <c r="AJ324" s="789"/>
      <c r="AK324" s="789"/>
      <c r="AL324" s="789"/>
      <c r="AM324" s="789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  <c r="FO324" s="67"/>
      <c r="FP324" s="67"/>
      <c r="FQ324" s="67"/>
      <c r="FR324" s="67"/>
      <c r="FS324" s="67"/>
      <c r="FT324" s="67"/>
      <c r="FU324" s="67"/>
      <c r="FV324" s="67"/>
      <c r="FW324" s="67"/>
      <c r="FX324" s="67"/>
      <c r="FY324" s="67"/>
      <c r="FZ324" s="67"/>
      <c r="GA324" s="67"/>
      <c r="GB324" s="67"/>
      <c r="GC324" s="67"/>
      <c r="GD324" s="67"/>
      <c r="GE324" s="67"/>
      <c r="GF324" s="67"/>
      <c r="GG324" s="67"/>
      <c r="GH324" s="67"/>
      <c r="GI324" s="67"/>
      <c r="GJ324" s="67"/>
      <c r="GK324" s="67"/>
      <c r="GL324" s="67"/>
      <c r="GM324" s="67"/>
      <c r="GN324" s="67"/>
      <c r="GO324" s="67"/>
      <c r="GP324" s="67"/>
      <c r="GQ324" s="67"/>
      <c r="GR324" s="67"/>
      <c r="GS324" s="67"/>
      <c r="GT324" s="67"/>
      <c r="GU324" s="67"/>
    </row>
    <row r="325" spans="1:203" s="974" customFormat="1" ht="15.75">
      <c r="A325" s="973"/>
      <c r="B325" s="67"/>
      <c r="D325" s="978"/>
      <c r="E325" s="2470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789"/>
      <c r="AC325" s="789"/>
      <c r="AD325" s="789"/>
      <c r="AE325" s="789"/>
      <c r="AF325" s="789"/>
      <c r="AG325" s="789"/>
      <c r="AH325" s="789"/>
      <c r="AI325" s="789"/>
      <c r="AJ325" s="789"/>
      <c r="AK325" s="789"/>
      <c r="AL325" s="789"/>
      <c r="AM325" s="789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  <c r="FO325" s="67"/>
      <c r="FP325" s="67"/>
      <c r="FQ325" s="67"/>
      <c r="FR325" s="67"/>
      <c r="FS325" s="67"/>
      <c r="FT325" s="67"/>
      <c r="FU325" s="67"/>
      <c r="FV325" s="67"/>
      <c r="FW325" s="67"/>
      <c r="FX325" s="67"/>
      <c r="FY325" s="67"/>
      <c r="FZ325" s="67"/>
      <c r="GA325" s="67"/>
      <c r="GB325" s="67"/>
      <c r="GC325" s="67"/>
      <c r="GD325" s="67"/>
      <c r="GE325" s="67"/>
      <c r="GF325" s="67"/>
      <c r="GG325" s="67"/>
      <c r="GH325" s="67"/>
      <c r="GI325" s="67"/>
      <c r="GJ325" s="67"/>
      <c r="GK325" s="67"/>
      <c r="GL325" s="67"/>
      <c r="GM325" s="67"/>
      <c r="GN325" s="67"/>
      <c r="GO325" s="67"/>
      <c r="GP325" s="67"/>
      <c r="GQ325" s="67"/>
      <c r="GR325" s="67"/>
      <c r="GS325" s="67"/>
      <c r="GT325" s="67"/>
      <c r="GU325" s="67"/>
    </row>
    <row r="326" spans="1:203" s="974" customFormat="1" ht="15.75">
      <c r="A326" s="973"/>
      <c r="B326" s="67"/>
      <c r="D326" s="978"/>
      <c r="E326" s="2470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789"/>
      <c r="AC326" s="789"/>
      <c r="AD326" s="789"/>
      <c r="AE326" s="789"/>
      <c r="AF326" s="789"/>
      <c r="AG326" s="789"/>
      <c r="AH326" s="789"/>
      <c r="AI326" s="789"/>
      <c r="AJ326" s="789"/>
      <c r="AK326" s="789"/>
      <c r="AL326" s="789"/>
      <c r="AM326" s="789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  <c r="FO326" s="67"/>
      <c r="FP326" s="67"/>
      <c r="FQ326" s="67"/>
      <c r="FR326" s="67"/>
      <c r="FS326" s="67"/>
      <c r="FT326" s="67"/>
      <c r="FU326" s="67"/>
      <c r="FV326" s="67"/>
      <c r="FW326" s="67"/>
      <c r="FX326" s="67"/>
      <c r="FY326" s="67"/>
      <c r="FZ326" s="67"/>
      <c r="GA326" s="67"/>
      <c r="GB326" s="67"/>
      <c r="GC326" s="67"/>
      <c r="GD326" s="67"/>
      <c r="GE326" s="67"/>
      <c r="GF326" s="67"/>
      <c r="GG326" s="67"/>
      <c r="GH326" s="67"/>
      <c r="GI326" s="67"/>
      <c r="GJ326" s="67"/>
      <c r="GK326" s="67"/>
      <c r="GL326" s="67"/>
      <c r="GM326" s="67"/>
      <c r="GN326" s="67"/>
      <c r="GO326" s="67"/>
      <c r="GP326" s="67"/>
      <c r="GQ326" s="67"/>
      <c r="GR326" s="67"/>
      <c r="GS326" s="67"/>
      <c r="GT326" s="67"/>
      <c r="GU326" s="67"/>
    </row>
    <row r="327" spans="1:203" s="974" customFormat="1" ht="15.75">
      <c r="A327" s="973"/>
      <c r="B327" s="67"/>
      <c r="D327" s="978"/>
      <c r="E327" s="2470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789"/>
      <c r="AC327" s="789"/>
      <c r="AD327" s="789"/>
      <c r="AE327" s="789"/>
      <c r="AF327" s="789"/>
      <c r="AG327" s="789"/>
      <c r="AH327" s="789"/>
      <c r="AI327" s="789"/>
      <c r="AJ327" s="789"/>
      <c r="AK327" s="789"/>
      <c r="AL327" s="789"/>
      <c r="AM327" s="789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  <c r="FO327" s="67"/>
      <c r="FP327" s="67"/>
      <c r="FQ327" s="67"/>
      <c r="FR327" s="67"/>
      <c r="FS327" s="67"/>
      <c r="FT327" s="67"/>
      <c r="FU327" s="67"/>
      <c r="FV327" s="67"/>
      <c r="FW327" s="67"/>
      <c r="FX327" s="67"/>
      <c r="FY327" s="67"/>
      <c r="FZ327" s="67"/>
      <c r="GA327" s="67"/>
      <c r="GB327" s="67"/>
      <c r="GC327" s="67"/>
      <c r="GD327" s="67"/>
      <c r="GE327" s="67"/>
      <c r="GF327" s="67"/>
      <c r="GG327" s="67"/>
      <c r="GH327" s="67"/>
      <c r="GI327" s="67"/>
      <c r="GJ327" s="67"/>
      <c r="GK327" s="67"/>
      <c r="GL327" s="67"/>
      <c r="GM327" s="67"/>
      <c r="GN327" s="67"/>
      <c r="GO327" s="67"/>
      <c r="GP327" s="67"/>
      <c r="GQ327" s="67"/>
      <c r="GR327" s="67"/>
      <c r="GS327" s="67"/>
      <c r="GT327" s="67"/>
      <c r="GU327" s="67"/>
    </row>
    <row r="328" spans="1:203" s="974" customFormat="1" ht="15.75">
      <c r="A328" s="973"/>
      <c r="B328" s="67"/>
      <c r="D328" s="978"/>
      <c r="E328" s="2470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789"/>
      <c r="AC328" s="789"/>
      <c r="AD328" s="789"/>
      <c r="AE328" s="789"/>
      <c r="AF328" s="789"/>
      <c r="AG328" s="789"/>
      <c r="AH328" s="789"/>
      <c r="AI328" s="789"/>
      <c r="AJ328" s="789"/>
      <c r="AK328" s="789"/>
      <c r="AL328" s="789"/>
      <c r="AM328" s="789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  <c r="FO328" s="67"/>
      <c r="FP328" s="67"/>
      <c r="FQ328" s="67"/>
      <c r="FR328" s="67"/>
      <c r="FS328" s="67"/>
      <c r="FT328" s="67"/>
      <c r="FU328" s="67"/>
      <c r="FV328" s="67"/>
      <c r="FW328" s="67"/>
      <c r="FX328" s="67"/>
      <c r="FY328" s="67"/>
      <c r="FZ328" s="67"/>
      <c r="GA328" s="67"/>
      <c r="GB328" s="67"/>
      <c r="GC328" s="67"/>
      <c r="GD328" s="67"/>
      <c r="GE328" s="67"/>
      <c r="GF328" s="67"/>
      <c r="GG328" s="67"/>
      <c r="GH328" s="67"/>
      <c r="GI328" s="67"/>
      <c r="GJ328" s="67"/>
      <c r="GK328" s="67"/>
      <c r="GL328" s="67"/>
      <c r="GM328" s="67"/>
      <c r="GN328" s="67"/>
      <c r="GO328" s="67"/>
      <c r="GP328" s="67"/>
      <c r="GQ328" s="67"/>
      <c r="GR328" s="67"/>
      <c r="GS328" s="67"/>
      <c r="GT328" s="67"/>
      <c r="GU328" s="67"/>
    </row>
  </sheetData>
  <sheetProtection/>
  <mergeCells count="169">
    <mergeCell ref="T222:V222"/>
    <mergeCell ref="W222:Y222"/>
    <mergeCell ref="A219:M219"/>
    <mergeCell ref="A220:M220"/>
    <mergeCell ref="A221:M221"/>
    <mergeCell ref="N221:P221"/>
    <mergeCell ref="Q221:S221"/>
    <mergeCell ref="E307:E315"/>
    <mergeCell ref="E316:E321"/>
    <mergeCell ref="N272:P272"/>
    <mergeCell ref="Q272:S272"/>
    <mergeCell ref="T272:V272"/>
    <mergeCell ref="A272:M272"/>
    <mergeCell ref="E322:E328"/>
    <mergeCell ref="A285:Y285"/>
    <mergeCell ref="J287:N287"/>
    <mergeCell ref="J288:N288"/>
    <mergeCell ref="J290:N290"/>
    <mergeCell ref="I292:L292"/>
    <mergeCell ref="I294:L294"/>
    <mergeCell ref="I296:L296"/>
    <mergeCell ref="I298:K298"/>
    <mergeCell ref="I300:K300"/>
    <mergeCell ref="W272:Y272"/>
    <mergeCell ref="N273:P273"/>
    <mergeCell ref="Q273:S273"/>
    <mergeCell ref="T273:V273"/>
    <mergeCell ref="W273:Y273"/>
    <mergeCell ref="A267:M267"/>
    <mergeCell ref="A268:M268"/>
    <mergeCell ref="A269:M269"/>
    <mergeCell ref="A270:M270"/>
    <mergeCell ref="A271:M271"/>
    <mergeCell ref="N264:P264"/>
    <mergeCell ref="Q264:S264"/>
    <mergeCell ref="T264:V264"/>
    <mergeCell ref="W264:Y264"/>
    <mergeCell ref="A265:Y265"/>
    <mergeCell ref="A266:F266"/>
    <mergeCell ref="A262:M262"/>
    <mergeCell ref="A263:M263"/>
    <mergeCell ref="N263:P263"/>
    <mergeCell ref="Q263:S263"/>
    <mergeCell ref="T263:V263"/>
    <mergeCell ref="W263:Y263"/>
    <mergeCell ref="A256:Y256"/>
    <mergeCell ref="A257:F257"/>
    <mergeCell ref="A258:M258"/>
    <mergeCell ref="A259:M259"/>
    <mergeCell ref="A260:M260"/>
    <mergeCell ref="A261:M261"/>
    <mergeCell ref="A254:M254"/>
    <mergeCell ref="A255:M255"/>
    <mergeCell ref="N255:P255"/>
    <mergeCell ref="Q255:S255"/>
    <mergeCell ref="T255:V255"/>
    <mergeCell ref="W255:Y255"/>
    <mergeCell ref="A248:Y248"/>
    <mergeCell ref="A249:F249"/>
    <mergeCell ref="A250:M250"/>
    <mergeCell ref="A251:M251"/>
    <mergeCell ref="A252:M252"/>
    <mergeCell ref="A253:M253"/>
    <mergeCell ref="A246:M246"/>
    <mergeCell ref="A247:M247"/>
    <mergeCell ref="N247:P247"/>
    <mergeCell ref="Q247:S247"/>
    <mergeCell ref="T247:V247"/>
    <mergeCell ref="W247:Y247"/>
    <mergeCell ref="A240:Y240"/>
    <mergeCell ref="A241:F241"/>
    <mergeCell ref="A242:M242"/>
    <mergeCell ref="A243:M243"/>
    <mergeCell ref="A244:M244"/>
    <mergeCell ref="A245:M245"/>
    <mergeCell ref="A238:M238"/>
    <mergeCell ref="A239:M239"/>
    <mergeCell ref="N239:P239"/>
    <mergeCell ref="Q239:S239"/>
    <mergeCell ref="T239:V239"/>
    <mergeCell ref="W239:Y239"/>
    <mergeCell ref="A232:Y232"/>
    <mergeCell ref="A233:F233"/>
    <mergeCell ref="A234:M234"/>
    <mergeCell ref="A235:M235"/>
    <mergeCell ref="A236:M236"/>
    <mergeCell ref="A237:M237"/>
    <mergeCell ref="T230:V230"/>
    <mergeCell ref="W230:Y230"/>
    <mergeCell ref="N231:P231"/>
    <mergeCell ref="Q231:S231"/>
    <mergeCell ref="T231:V231"/>
    <mergeCell ref="W231:Y231"/>
    <mergeCell ref="A227:M227"/>
    <mergeCell ref="A228:M228"/>
    <mergeCell ref="A229:M229"/>
    <mergeCell ref="A230:M230"/>
    <mergeCell ref="N230:P230"/>
    <mergeCell ref="Q230:S230"/>
    <mergeCell ref="A225:M225"/>
    <mergeCell ref="A226:M226"/>
    <mergeCell ref="A215:F215"/>
    <mergeCell ref="A216:M216"/>
    <mergeCell ref="A217:M217"/>
    <mergeCell ref="A218:M218"/>
    <mergeCell ref="A181:Y181"/>
    <mergeCell ref="A209:F209"/>
    <mergeCell ref="A212:Y212"/>
    <mergeCell ref="A213:F213"/>
    <mergeCell ref="A223:Y223"/>
    <mergeCell ref="A224:F224"/>
    <mergeCell ref="T221:V221"/>
    <mergeCell ref="W221:Y221"/>
    <mergeCell ref="N222:P222"/>
    <mergeCell ref="Q222:S222"/>
    <mergeCell ref="A123:Y123"/>
    <mergeCell ref="A124:Y124"/>
    <mergeCell ref="A147:A149"/>
    <mergeCell ref="A150:F150"/>
    <mergeCell ref="A151:Y151"/>
    <mergeCell ref="A180:F180"/>
    <mergeCell ref="A94:A97"/>
    <mergeCell ref="A98:A106"/>
    <mergeCell ref="A107:A112"/>
    <mergeCell ref="A113:A119"/>
    <mergeCell ref="A121:F121"/>
    <mergeCell ref="A122:Y122"/>
    <mergeCell ref="A86:Y86"/>
    <mergeCell ref="A88:F88"/>
    <mergeCell ref="A89:F89"/>
    <mergeCell ref="A91:Y91"/>
    <mergeCell ref="A92:Y92"/>
    <mergeCell ref="A93:Y93"/>
    <mergeCell ref="M3:M7"/>
    <mergeCell ref="E4:E7"/>
    <mergeCell ref="A53:Y53"/>
    <mergeCell ref="A80:F80"/>
    <mergeCell ref="A81:Y81"/>
    <mergeCell ref="A85:F85"/>
    <mergeCell ref="AK4:AM4"/>
    <mergeCell ref="N6:Y6"/>
    <mergeCell ref="A9:Y9"/>
    <mergeCell ref="C3:C7"/>
    <mergeCell ref="D3:D7"/>
    <mergeCell ref="AB4:AD4"/>
    <mergeCell ref="AE4:AG4"/>
    <mergeCell ref="H3:H7"/>
    <mergeCell ref="I3:L3"/>
    <mergeCell ref="N4:P4"/>
    <mergeCell ref="A1:Y1"/>
    <mergeCell ref="A2:A7"/>
    <mergeCell ref="B2:B7"/>
    <mergeCell ref="C2:F2"/>
    <mergeCell ref="G2:G7"/>
    <mergeCell ref="AH4:AJ4"/>
    <mergeCell ref="Q4:S4"/>
    <mergeCell ref="T4:V4"/>
    <mergeCell ref="W4:Y4"/>
    <mergeCell ref="J4:J7"/>
    <mergeCell ref="H2:M2"/>
    <mergeCell ref="N2:Y3"/>
    <mergeCell ref="F4:F7"/>
    <mergeCell ref="I4:I7"/>
    <mergeCell ref="E3:F3"/>
    <mergeCell ref="A210:F210"/>
    <mergeCell ref="L4:L7"/>
    <mergeCell ref="A10:Y10"/>
    <mergeCell ref="A51:F51"/>
    <mergeCell ref="K4:K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2" manualBreakCount="2">
    <brk id="52" max="24" man="1"/>
    <brk id="214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70" t="s">
        <v>86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</row>
    <row r="2" spans="1:25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</row>
    <row r="3" spans="1:25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</row>
    <row r="4" spans="1:25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</row>
    <row r="5" spans="1:25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</row>
    <row r="7" spans="1:25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17" t="s">
        <v>296</v>
      </c>
      <c r="B9" s="2218"/>
      <c r="C9" s="2218"/>
      <c r="D9" s="2218"/>
      <c r="E9" s="2218"/>
      <c r="F9" s="2218"/>
      <c r="G9" s="2218"/>
      <c r="H9" s="2218"/>
      <c r="I9" s="2218"/>
      <c r="J9" s="2218"/>
      <c r="K9" s="2218"/>
      <c r="L9" s="2218"/>
      <c r="M9" s="2218"/>
      <c r="N9" s="2218"/>
      <c r="O9" s="2218"/>
      <c r="P9" s="2218"/>
      <c r="Q9" s="2218"/>
      <c r="R9" s="2218"/>
      <c r="S9" s="2218"/>
      <c r="T9" s="2218"/>
      <c r="U9" s="2218"/>
      <c r="V9" s="2218"/>
      <c r="W9" s="2218"/>
      <c r="X9" s="2218"/>
      <c r="Y9" s="2219"/>
    </row>
    <row r="10" spans="1:25" ht="15.75">
      <c r="A10" s="246" t="s">
        <v>92</v>
      </c>
      <c r="B10" s="385" t="s">
        <v>116</v>
      </c>
      <c r="C10" s="173"/>
      <c r="D10" s="386">
        <v>1</v>
      </c>
      <c r="E10" s="387"/>
      <c r="F10" s="388"/>
      <c r="G10" s="258">
        <v>2</v>
      </c>
      <c r="H10" s="259">
        <v>60</v>
      </c>
      <c r="I10" s="389">
        <v>30</v>
      </c>
      <c r="J10" s="260"/>
      <c r="K10" s="260"/>
      <c r="L10" s="260">
        <v>30</v>
      </c>
      <c r="M10" s="390">
        <v>30</v>
      </c>
      <c r="N10" s="391">
        <v>2</v>
      </c>
      <c r="O10" s="392"/>
      <c r="P10" s="393"/>
      <c r="Q10" s="173"/>
      <c r="R10" s="392"/>
      <c r="S10" s="393"/>
      <c r="T10" s="173"/>
      <c r="U10" s="392"/>
      <c r="V10" s="393"/>
      <c r="W10" s="173"/>
      <c r="X10" s="394"/>
      <c r="Y10" s="214"/>
    </row>
    <row r="11" spans="1:25" ht="15.75">
      <c r="A11" s="244" t="s">
        <v>97</v>
      </c>
      <c r="B11" s="250" t="s">
        <v>117</v>
      </c>
      <c r="C11" s="60">
        <v>1</v>
      </c>
      <c r="D11" s="61"/>
      <c r="E11" s="200"/>
      <c r="F11" s="277"/>
      <c r="G11" s="276">
        <v>4</v>
      </c>
      <c r="H11" s="59">
        <v>120</v>
      </c>
      <c r="I11" s="60">
        <v>45</v>
      </c>
      <c r="J11" s="61">
        <v>30</v>
      </c>
      <c r="K11" s="61"/>
      <c r="L11" s="61">
        <v>15</v>
      </c>
      <c r="M11" s="107">
        <v>75</v>
      </c>
      <c r="N11" s="104">
        <v>3</v>
      </c>
      <c r="O11" s="178"/>
      <c r="P11" s="109"/>
      <c r="Q11" s="60"/>
      <c r="R11" s="178"/>
      <c r="S11" s="107"/>
      <c r="T11" s="60"/>
      <c r="U11" s="178"/>
      <c r="V11" s="107"/>
      <c r="W11" s="60"/>
      <c r="X11" s="200"/>
      <c r="Y11" s="211"/>
    </row>
    <row r="12" spans="1:25" ht="15.75">
      <c r="A12" s="245" t="s">
        <v>102</v>
      </c>
      <c r="B12" s="252" t="s">
        <v>121</v>
      </c>
      <c r="C12" s="279"/>
      <c r="D12" s="280">
        <v>1</v>
      </c>
      <c r="E12" s="280"/>
      <c r="F12" s="281"/>
      <c r="G12" s="74">
        <v>3</v>
      </c>
      <c r="H12" s="282">
        <v>90</v>
      </c>
      <c r="I12" s="60">
        <v>60</v>
      </c>
      <c r="J12" s="61">
        <v>8</v>
      </c>
      <c r="K12" s="61"/>
      <c r="L12" s="61">
        <v>52</v>
      </c>
      <c r="M12" s="107">
        <v>30</v>
      </c>
      <c r="N12" s="283">
        <v>4</v>
      </c>
      <c r="O12" s="284"/>
      <c r="P12" s="281"/>
      <c r="Q12" s="285"/>
      <c r="R12" s="284"/>
      <c r="S12" s="281"/>
      <c r="T12" s="285"/>
      <c r="U12" s="284"/>
      <c r="V12" s="281"/>
      <c r="W12" s="285"/>
      <c r="X12" s="286"/>
      <c r="Y12" s="211"/>
    </row>
    <row r="13" spans="1:25" ht="15.75">
      <c r="A13" s="245" t="s">
        <v>111</v>
      </c>
      <c r="B13" s="252" t="s">
        <v>123</v>
      </c>
      <c r="C13" s="279"/>
      <c r="D13" s="280">
        <v>1</v>
      </c>
      <c r="E13" s="280"/>
      <c r="F13" s="281"/>
      <c r="G13" s="74">
        <v>5.5</v>
      </c>
      <c r="H13" s="282">
        <v>165</v>
      </c>
      <c r="I13" s="285">
        <v>90</v>
      </c>
      <c r="J13" s="280">
        <v>45</v>
      </c>
      <c r="K13" s="280"/>
      <c r="L13" s="280">
        <v>45</v>
      </c>
      <c r="M13" s="281">
        <v>75</v>
      </c>
      <c r="N13" s="283">
        <v>6</v>
      </c>
      <c r="O13" s="284"/>
      <c r="P13" s="281"/>
      <c r="Q13" s="285"/>
      <c r="R13" s="284"/>
      <c r="S13" s="281"/>
      <c r="T13" s="285"/>
      <c r="U13" s="284"/>
      <c r="V13" s="281"/>
      <c r="W13" s="285"/>
      <c r="X13" s="286"/>
      <c r="Y13" s="235"/>
    </row>
    <row r="14" spans="1:25" ht="15.75">
      <c r="A14" s="245" t="s">
        <v>115</v>
      </c>
      <c r="B14" s="252" t="s">
        <v>124</v>
      </c>
      <c r="C14" s="279"/>
      <c r="D14" s="280">
        <v>1</v>
      </c>
      <c r="E14" s="280"/>
      <c r="F14" s="281"/>
      <c r="G14" s="777">
        <v>2</v>
      </c>
      <c r="H14" s="282">
        <v>60</v>
      </c>
      <c r="I14" s="285">
        <v>30</v>
      </c>
      <c r="J14" s="280">
        <v>15</v>
      </c>
      <c r="K14" s="280"/>
      <c r="L14" s="280">
        <v>15</v>
      </c>
      <c r="M14" s="281">
        <v>30</v>
      </c>
      <c r="N14" s="283">
        <v>2</v>
      </c>
      <c r="O14" s="284"/>
      <c r="P14" s="281"/>
      <c r="Q14" s="285"/>
      <c r="R14" s="284"/>
      <c r="S14" s="281"/>
      <c r="T14" s="285"/>
      <c r="U14" s="284"/>
      <c r="V14" s="281"/>
      <c r="W14" s="285"/>
      <c r="X14" s="286"/>
      <c r="Y14" s="235"/>
    </row>
    <row r="15" spans="1:25" ht="15.75">
      <c r="A15" s="245" t="s">
        <v>140</v>
      </c>
      <c r="B15" s="252" t="s">
        <v>171</v>
      </c>
      <c r="C15" s="279"/>
      <c r="D15" s="280">
        <v>1</v>
      </c>
      <c r="E15" s="280"/>
      <c r="F15" s="281"/>
      <c r="G15" s="74">
        <v>3</v>
      </c>
      <c r="H15" s="282">
        <v>90</v>
      </c>
      <c r="I15" s="285">
        <v>45</v>
      </c>
      <c r="J15" s="280">
        <v>15</v>
      </c>
      <c r="K15" s="280">
        <v>30</v>
      </c>
      <c r="L15" s="280"/>
      <c r="M15" s="281">
        <v>45</v>
      </c>
      <c r="N15" s="283">
        <v>3</v>
      </c>
      <c r="O15" s="284"/>
      <c r="P15" s="281"/>
      <c r="Q15" s="285"/>
      <c r="R15" s="284"/>
      <c r="S15" s="281"/>
      <c r="T15" s="285"/>
      <c r="U15" s="284"/>
      <c r="V15" s="281"/>
      <c r="W15" s="285"/>
      <c r="X15" s="286"/>
      <c r="Y15" s="235"/>
    </row>
    <row r="16" spans="1:25" ht="31.5">
      <c r="A16" s="245" t="s">
        <v>146</v>
      </c>
      <c r="B16" s="252" t="s">
        <v>174</v>
      </c>
      <c r="C16" s="279">
        <v>1</v>
      </c>
      <c r="D16" s="280"/>
      <c r="E16" s="280"/>
      <c r="F16" s="281"/>
      <c r="G16" s="74">
        <v>4</v>
      </c>
      <c r="H16" s="282">
        <v>120</v>
      </c>
      <c r="I16" s="285">
        <v>60</v>
      </c>
      <c r="J16" s="280">
        <v>30</v>
      </c>
      <c r="K16" s="280"/>
      <c r="L16" s="280">
        <v>30</v>
      </c>
      <c r="M16" s="281">
        <v>60</v>
      </c>
      <c r="N16" s="283">
        <v>4</v>
      </c>
      <c r="O16" s="284"/>
      <c r="P16" s="281"/>
      <c r="Q16" s="285"/>
      <c r="R16" s="284"/>
      <c r="S16" s="281"/>
      <c r="T16" s="285"/>
      <c r="U16" s="284"/>
      <c r="V16" s="281"/>
      <c r="W16" s="285"/>
      <c r="X16" s="286"/>
      <c r="Y16" s="235"/>
    </row>
    <row r="17" spans="1:25" ht="16.5" thickBot="1">
      <c r="A17" s="245" t="s">
        <v>170</v>
      </c>
      <c r="B17" s="252" t="s">
        <v>184</v>
      </c>
      <c r="C17" s="279">
        <v>1</v>
      </c>
      <c r="D17" s="280"/>
      <c r="E17" s="280"/>
      <c r="F17" s="281"/>
      <c r="G17" s="74">
        <v>5</v>
      </c>
      <c r="H17" s="282">
        <v>150</v>
      </c>
      <c r="I17" s="285">
        <v>75</v>
      </c>
      <c r="J17" s="280">
        <v>45</v>
      </c>
      <c r="K17" s="280">
        <v>30</v>
      </c>
      <c r="L17" s="280"/>
      <c r="M17" s="281">
        <v>75</v>
      </c>
      <c r="N17" s="283">
        <v>5</v>
      </c>
      <c r="O17" s="284"/>
      <c r="P17" s="281"/>
      <c r="Q17" s="285"/>
      <c r="R17" s="284"/>
      <c r="S17" s="281"/>
      <c r="T17" s="285"/>
      <c r="U17" s="284"/>
      <c r="V17" s="281"/>
      <c r="W17" s="285"/>
      <c r="X17" s="286"/>
      <c r="Y17" s="235"/>
    </row>
    <row r="18" spans="1:25" ht="16.5" thickBot="1">
      <c r="A18" s="2217" t="s">
        <v>297</v>
      </c>
      <c r="B18" s="2218"/>
      <c r="C18" s="2218"/>
      <c r="D18" s="2218"/>
      <c r="E18" s="2218"/>
      <c r="F18" s="2218"/>
      <c r="G18" s="2218"/>
      <c r="H18" s="2218"/>
      <c r="I18" s="2218"/>
      <c r="J18" s="2218"/>
      <c r="K18" s="2218"/>
      <c r="L18" s="2218"/>
      <c r="M18" s="2218"/>
      <c r="N18" s="2218"/>
      <c r="O18" s="2218"/>
      <c r="P18" s="2218"/>
      <c r="Q18" s="2218"/>
      <c r="R18" s="2218"/>
      <c r="S18" s="2218"/>
      <c r="T18" s="2218"/>
      <c r="U18" s="2218"/>
      <c r="V18" s="2218"/>
      <c r="W18" s="2218"/>
      <c r="X18" s="2218"/>
      <c r="Y18" s="2219"/>
    </row>
    <row r="19" spans="1:25" ht="15.75">
      <c r="A19" s="246" t="s">
        <v>93</v>
      </c>
      <c r="B19" s="395" t="s">
        <v>116</v>
      </c>
      <c r="C19" s="254"/>
      <c r="D19" s="255"/>
      <c r="E19" s="256"/>
      <c r="F19" s="396"/>
      <c r="G19" s="397">
        <v>1.5</v>
      </c>
      <c r="H19" s="398">
        <v>45</v>
      </c>
      <c r="I19" s="254">
        <v>18</v>
      </c>
      <c r="J19" s="399"/>
      <c r="K19" s="399"/>
      <c r="L19" s="399">
        <v>18</v>
      </c>
      <c r="M19" s="263">
        <v>27</v>
      </c>
      <c r="N19" s="261"/>
      <c r="O19" s="262">
        <v>2</v>
      </c>
      <c r="P19" s="263"/>
      <c r="Q19" s="254"/>
      <c r="R19" s="262"/>
      <c r="S19" s="263"/>
      <c r="T19" s="254"/>
      <c r="U19" s="262"/>
      <c r="V19" s="263"/>
      <c r="W19" s="254"/>
      <c r="X19" s="400"/>
      <c r="Y19" s="214"/>
    </row>
    <row r="20" spans="1:25" ht="15.75">
      <c r="A20" s="245" t="s">
        <v>103</v>
      </c>
      <c r="B20" s="252" t="s">
        <v>121</v>
      </c>
      <c r="C20" s="279"/>
      <c r="D20" s="280"/>
      <c r="E20" s="280"/>
      <c r="F20" s="281"/>
      <c r="G20" s="74">
        <v>2</v>
      </c>
      <c r="H20" s="282">
        <v>60</v>
      </c>
      <c r="I20" s="285">
        <v>36</v>
      </c>
      <c r="J20" s="280"/>
      <c r="K20" s="280"/>
      <c r="L20" s="280">
        <v>36</v>
      </c>
      <c r="M20" s="281">
        <v>24</v>
      </c>
      <c r="N20" s="283"/>
      <c r="O20" s="284">
        <v>4</v>
      </c>
      <c r="P20" s="281"/>
      <c r="Q20" s="285"/>
      <c r="R20" s="284"/>
      <c r="S20" s="281"/>
      <c r="T20" s="285"/>
      <c r="U20" s="284"/>
      <c r="V20" s="281"/>
      <c r="W20" s="285"/>
      <c r="X20" s="286"/>
      <c r="Y20" s="235"/>
    </row>
    <row r="21" spans="1:25" ht="15.75">
      <c r="A21" s="245" t="s">
        <v>112</v>
      </c>
      <c r="B21" s="252" t="s">
        <v>123</v>
      </c>
      <c r="C21" s="279" t="s">
        <v>62</v>
      </c>
      <c r="D21" s="280"/>
      <c r="E21" s="280"/>
      <c r="F21" s="281"/>
      <c r="G21" s="74">
        <v>3.5</v>
      </c>
      <c r="H21" s="282">
        <v>105</v>
      </c>
      <c r="I21" s="285">
        <v>54</v>
      </c>
      <c r="J21" s="280">
        <v>27</v>
      </c>
      <c r="K21" s="280"/>
      <c r="L21" s="280">
        <v>27</v>
      </c>
      <c r="M21" s="281">
        <v>51</v>
      </c>
      <c r="N21" s="283"/>
      <c r="O21" s="284">
        <v>6</v>
      </c>
      <c r="P21" s="281"/>
      <c r="Q21" s="285"/>
      <c r="R21" s="284"/>
      <c r="S21" s="281"/>
      <c r="T21" s="285"/>
      <c r="U21" s="284"/>
      <c r="V21" s="281"/>
      <c r="W21" s="285"/>
      <c r="X21" s="286"/>
      <c r="Y21" s="235"/>
    </row>
    <row r="22" spans="1:25" ht="15.75">
      <c r="A22" s="245" t="s">
        <v>141</v>
      </c>
      <c r="B22" s="252" t="s">
        <v>171</v>
      </c>
      <c r="C22" s="279"/>
      <c r="D22" s="280"/>
      <c r="E22" s="280"/>
      <c r="F22" s="281"/>
      <c r="G22" s="74">
        <v>1.5</v>
      </c>
      <c r="H22" s="282">
        <v>45</v>
      </c>
      <c r="I22" s="285">
        <v>27</v>
      </c>
      <c r="J22" s="280">
        <v>9</v>
      </c>
      <c r="K22" s="280">
        <v>18</v>
      </c>
      <c r="L22" s="280"/>
      <c r="M22" s="281">
        <v>18</v>
      </c>
      <c r="N22" s="283"/>
      <c r="O22" s="284">
        <v>3</v>
      </c>
      <c r="P22" s="281"/>
      <c r="Q22" s="285"/>
      <c r="R22" s="284"/>
      <c r="S22" s="281"/>
      <c r="T22" s="285"/>
      <c r="U22" s="284"/>
      <c r="V22" s="281"/>
      <c r="W22" s="285"/>
      <c r="X22" s="286"/>
      <c r="Y22" s="235"/>
    </row>
    <row r="23" spans="1:25" ht="31.5">
      <c r="A23" s="245" t="s">
        <v>147</v>
      </c>
      <c r="B23" s="252" t="s">
        <v>174</v>
      </c>
      <c r="C23" s="279"/>
      <c r="D23" s="280" t="s">
        <v>280</v>
      </c>
      <c r="E23" s="280"/>
      <c r="F23" s="281"/>
      <c r="G23" s="74">
        <v>2</v>
      </c>
      <c r="H23" s="282">
        <v>60</v>
      </c>
      <c r="I23" s="285">
        <v>36</v>
      </c>
      <c r="J23" s="280"/>
      <c r="K23" s="280"/>
      <c r="L23" s="280">
        <v>36</v>
      </c>
      <c r="M23" s="281">
        <v>24</v>
      </c>
      <c r="N23" s="283"/>
      <c r="O23" s="284">
        <v>4</v>
      </c>
      <c r="P23" s="281"/>
      <c r="Q23" s="285"/>
      <c r="R23" s="284"/>
      <c r="S23" s="281"/>
      <c r="T23" s="285"/>
      <c r="U23" s="284"/>
      <c r="V23" s="281"/>
      <c r="W23" s="285"/>
      <c r="X23" s="286"/>
      <c r="Y23" s="235"/>
    </row>
    <row r="24" spans="1:25" ht="15.75">
      <c r="A24" s="245" t="s">
        <v>154</v>
      </c>
      <c r="B24" s="252" t="s">
        <v>289</v>
      </c>
      <c r="C24" s="279"/>
      <c r="D24" s="280" t="s">
        <v>62</v>
      </c>
      <c r="E24" s="280"/>
      <c r="F24" s="281"/>
      <c r="G24" s="777">
        <v>2</v>
      </c>
      <c r="H24" s="282">
        <v>60</v>
      </c>
      <c r="I24" s="285">
        <v>24</v>
      </c>
      <c r="J24" s="280">
        <v>16</v>
      </c>
      <c r="K24" s="280"/>
      <c r="L24" s="280">
        <v>8</v>
      </c>
      <c r="M24" s="281">
        <v>36</v>
      </c>
      <c r="N24" s="283"/>
      <c r="O24" s="284">
        <v>3</v>
      </c>
      <c r="P24" s="281"/>
      <c r="Q24" s="285"/>
      <c r="R24" s="284"/>
      <c r="S24" s="281"/>
      <c r="T24" s="285"/>
      <c r="U24" s="284"/>
      <c r="V24" s="281"/>
      <c r="W24" s="285"/>
      <c r="X24" s="286"/>
      <c r="Y24" s="235"/>
    </row>
    <row r="25" spans="1:25" ht="16.5" thickBot="1">
      <c r="A25" s="245" t="s">
        <v>167</v>
      </c>
      <c r="B25" s="252" t="s">
        <v>183</v>
      </c>
      <c r="C25" s="279"/>
      <c r="D25" s="280"/>
      <c r="E25" s="280"/>
      <c r="F25" s="281"/>
      <c r="G25" s="74">
        <v>3</v>
      </c>
      <c r="H25" s="282">
        <v>90</v>
      </c>
      <c r="I25" s="285">
        <v>45</v>
      </c>
      <c r="J25" s="280">
        <v>27</v>
      </c>
      <c r="K25" s="280">
        <v>9</v>
      </c>
      <c r="L25" s="280">
        <v>9</v>
      </c>
      <c r="M25" s="281">
        <v>45</v>
      </c>
      <c r="N25" s="283"/>
      <c r="O25" s="284">
        <v>5</v>
      </c>
      <c r="P25" s="281"/>
      <c r="Q25" s="285"/>
      <c r="R25" s="284"/>
      <c r="S25" s="281"/>
      <c r="T25" s="285"/>
      <c r="U25" s="284"/>
      <c r="V25" s="281"/>
      <c r="W25" s="285"/>
      <c r="X25" s="286"/>
      <c r="Y25" s="235"/>
    </row>
    <row r="26" spans="1:25" ht="16.5" thickBot="1">
      <c r="A26" s="2217" t="s">
        <v>298</v>
      </c>
      <c r="B26" s="2218"/>
      <c r="C26" s="2218"/>
      <c r="D26" s="2218"/>
      <c r="E26" s="2218"/>
      <c r="F26" s="2218"/>
      <c r="G26" s="2218"/>
      <c r="H26" s="2218"/>
      <c r="I26" s="2218"/>
      <c r="J26" s="2218"/>
      <c r="K26" s="2218"/>
      <c r="L26" s="2218"/>
      <c r="M26" s="2218"/>
      <c r="N26" s="2218"/>
      <c r="O26" s="2218"/>
      <c r="P26" s="2218"/>
      <c r="Q26" s="2218"/>
      <c r="R26" s="2218"/>
      <c r="S26" s="2218"/>
      <c r="T26" s="2218"/>
      <c r="U26" s="2218"/>
      <c r="V26" s="2218"/>
      <c r="W26" s="2218"/>
      <c r="X26" s="2218"/>
      <c r="Y26" s="2219"/>
    </row>
    <row r="27" spans="1:25" ht="15.75">
      <c r="A27" s="246" t="s">
        <v>94</v>
      </c>
      <c r="B27" s="395" t="s">
        <v>116</v>
      </c>
      <c r="C27" s="254" t="s">
        <v>63</v>
      </c>
      <c r="D27" s="255"/>
      <c r="E27" s="256"/>
      <c r="F27" s="396"/>
      <c r="G27" s="397">
        <v>1.5</v>
      </c>
      <c r="H27" s="398">
        <v>45</v>
      </c>
      <c r="I27" s="254">
        <v>18</v>
      </c>
      <c r="J27" s="399"/>
      <c r="K27" s="399"/>
      <c r="L27" s="399">
        <v>18</v>
      </c>
      <c r="M27" s="263">
        <v>27</v>
      </c>
      <c r="N27" s="261"/>
      <c r="O27" s="262"/>
      <c r="P27" s="263">
        <v>2</v>
      </c>
      <c r="Q27" s="254"/>
      <c r="R27" s="262"/>
      <c r="S27" s="263"/>
      <c r="T27" s="254"/>
      <c r="U27" s="262"/>
      <c r="V27" s="263"/>
      <c r="W27" s="254"/>
      <c r="X27" s="400"/>
      <c r="Y27" s="214"/>
    </row>
    <row r="28" spans="1:25" ht="15.75">
      <c r="A28" s="245" t="s">
        <v>104</v>
      </c>
      <c r="B28" s="252" t="s">
        <v>121</v>
      </c>
      <c r="C28" s="279"/>
      <c r="D28" s="280" t="s">
        <v>277</v>
      </c>
      <c r="E28" s="280"/>
      <c r="F28" s="281"/>
      <c r="G28" s="74">
        <v>2</v>
      </c>
      <c r="H28" s="282">
        <v>60</v>
      </c>
      <c r="I28" s="285">
        <v>36</v>
      </c>
      <c r="J28" s="280"/>
      <c r="K28" s="280"/>
      <c r="L28" s="280">
        <v>36</v>
      </c>
      <c r="M28" s="281">
        <v>24</v>
      </c>
      <c r="N28" s="283"/>
      <c r="O28" s="284"/>
      <c r="P28" s="281">
        <v>4</v>
      </c>
      <c r="Q28" s="285"/>
      <c r="R28" s="284"/>
      <c r="S28" s="281"/>
      <c r="T28" s="285"/>
      <c r="U28" s="284"/>
      <c r="V28" s="281"/>
      <c r="W28" s="285"/>
      <c r="X28" s="286"/>
      <c r="Y28" s="235"/>
    </row>
    <row r="29" spans="1:25" ht="15.75">
      <c r="A29" s="245" t="s">
        <v>113</v>
      </c>
      <c r="B29" s="252" t="s">
        <v>123</v>
      </c>
      <c r="C29" s="279"/>
      <c r="D29" s="280" t="s">
        <v>63</v>
      </c>
      <c r="E29" s="280"/>
      <c r="F29" s="281"/>
      <c r="G29" s="74">
        <v>3.5</v>
      </c>
      <c r="H29" s="282">
        <v>105</v>
      </c>
      <c r="I29" s="285">
        <v>54</v>
      </c>
      <c r="J29" s="280">
        <v>27</v>
      </c>
      <c r="K29" s="280"/>
      <c r="L29" s="280">
        <v>27</v>
      </c>
      <c r="M29" s="281">
        <v>51</v>
      </c>
      <c r="N29" s="283"/>
      <c r="O29" s="284"/>
      <c r="P29" s="281">
        <v>6</v>
      </c>
      <c r="Q29" s="285"/>
      <c r="R29" s="284"/>
      <c r="S29" s="281"/>
      <c r="T29" s="285"/>
      <c r="U29" s="284"/>
      <c r="V29" s="281"/>
      <c r="W29" s="285"/>
      <c r="X29" s="286"/>
      <c r="Y29" s="235"/>
    </row>
    <row r="30" spans="1:25" ht="15.75">
      <c r="A30" s="245" t="s">
        <v>142</v>
      </c>
      <c r="B30" s="252" t="s">
        <v>171</v>
      </c>
      <c r="C30" s="279" t="s">
        <v>63</v>
      </c>
      <c r="D30" s="280"/>
      <c r="E30" s="280"/>
      <c r="F30" s="281"/>
      <c r="G30" s="74">
        <v>2</v>
      </c>
      <c r="H30" s="282">
        <v>60</v>
      </c>
      <c r="I30" s="285">
        <v>27</v>
      </c>
      <c r="J30" s="280">
        <v>9</v>
      </c>
      <c r="K30" s="280">
        <v>18</v>
      </c>
      <c r="L30" s="280"/>
      <c r="M30" s="281">
        <v>33</v>
      </c>
      <c r="N30" s="283"/>
      <c r="O30" s="284"/>
      <c r="P30" s="281">
        <v>3</v>
      </c>
      <c r="Q30" s="285"/>
      <c r="R30" s="284"/>
      <c r="S30" s="281"/>
      <c r="T30" s="285"/>
      <c r="U30" s="284"/>
      <c r="V30" s="281"/>
      <c r="W30" s="285"/>
      <c r="X30" s="286"/>
      <c r="Y30" s="235"/>
    </row>
    <row r="31" spans="1:25" ht="31.5">
      <c r="A31" s="245" t="s">
        <v>148</v>
      </c>
      <c r="B31" s="252" t="s">
        <v>174</v>
      </c>
      <c r="C31" s="279"/>
      <c r="D31" s="280" t="s">
        <v>63</v>
      </c>
      <c r="E31" s="280"/>
      <c r="F31" s="281"/>
      <c r="G31" s="74">
        <v>2</v>
      </c>
      <c r="H31" s="282">
        <v>60</v>
      </c>
      <c r="I31" s="285">
        <v>27</v>
      </c>
      <c r="J31" s="280"/>
      <c r="K31" s="280"/>
      <c r="L31" s="280">
        <v>27</v>
      </c>
      <c r="M31" s="281">
        <v>33</v>
      </c>
      <c r="N31" s="283"/>
      <c r="O31" s="284"/>
      <c r="P31" s="281">
        <v>3</v>
      </c>
      <c r="Q31" s="285"/>
      <c r="R31" s="284"/>
      <c r="S31" s="281"/>
      <c r="T31" s="285"/>
      <c r="U31" s="284"/>
      <c r="V31" s="281"/>
      <c r="W31" s="285"/>
      <c r="X31" s="286"/>
      <c r="Y31" s="235"/>
    </row>
    <row r="32" spans="1:25" ht="15.75">
      <c r="A32" s="245" t="s">
        <v>158</v>
      </c>
      <c r="B32" s="252" t="s">
        <v>179</v>
      </c>
      <c r="C32" s="279"/>
      <c r="D32" s="280" t="s">
        <v>63</v>
      </c>
      <c r="E32" s="280"/>
      <c r="F32" s="281"/>
      <c r="G32" s="74">
        <v>2</v>
      </c>
      <c r="H32" s="282">
        <v>60</v>
      </c>
      <c r="I32" s="285">
        <v>36</v>
      </c>
      <c r="J32" s="280">
        <v>18</v>
      </c>
      <c r="K32" s="280"/>
      <c r="L32" s="280">
        <v>18</v>
      </c>
      <c r="M32" s="281">
        <v>24</v>
      </c>
      <c r="N32" s="283"/>
      <c r="O32" s="284"/>
      <c r="P32" s="281">
        <v>4</v>
      </c>
      <c r="Q32" s="285"/>
      <c r="R32" s="284"/>
      <c r="S32" s="281"/>
      <c r="T32" s="285"/>
      <c r="U32" s="284"/>
      <c r="V32" s="281"/>
      <c r="W32" s="285"/>
      <c r="X32" s="286"/>
      <c r="Y32" s="235"/>
    </row>
    <row r="33" spans="1:25" ht="16.5" thickBot="1">
      <c r="A33" s="535" t="s">
        <v>168</v>
      </c>
      <c r="B33" s="253" t="s">
        <v>183</v>
      </c>
      <c r="C33" s="287" t="s">
        <v>63</v>
      </c>
      <c r="D33" s="288"/>
      <c r="E33" s="288"/>
      <c r="F33" s="289"/>
      <c r="G33" s="536">
        <v>3</v>
      </c>
      <c r="H33" s="537">
        <v>90</v>
      </c>
      <c r="I33" s="538">
        <v>45</v>
      </c>
      <c r="J33" s="288">
        <v>27</v>
      </c>
      <c r="K33" s="288">
        <v>9</v>
      </c>
      <c r="L33" s="288">
        <v>9</v>
      </c>
      <c r="M33" s="289">
        <v>45</v>
      </c>
      <c r="N33" s="539"/>
      <c r="O33" s="540"/>
      <c r="P33" s="289">
        <v>5</v>
      </c>
      <c r="Q33" s="538"/>
      <c r="R33" s="540"/>
      <c r="S33" s="289"/>
      <c r="T33" s="538"/>
      <c r="U33" s="540"/>
      <c r="V33" s="289"/>
      <c r="W33" s="538"/>
      <c r="X33" s="541"/>
      <c r="Y33" s="542"/>
    </row>
    <row r="35" ht="15.75">
      <c r="G35" s="496"/>
    </row>
    <row r="36" ht="15.75">
      <c r="G36" s="496"/>
    </row>
    <row r="37" ht="15.75">
      <c r="G37" s="496"/>
    </row>
    <row r="38" ht="15.75">
      <c r="G38" s="496"/>
    </row>
  </sheetData>
  <sheetProtection/>
  <autoFilter ref="P1:P25"/>
  <mergeCells count="27">
    <mergeCell ref="A18:Y18"/>
    <mergeCell ref="A26:Y26"/>
    <mergeCell ref="H3:H7"/>
    <mergeCell ref="I3:L3"/>
    <mergeCell ref="M3:M7"/>
    <mergeCell ref="E4:E7"/>
    <mergeCell ref="A9:Y9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67" customWidth="1"/>
    <col min="2" max="2" width="7.7109375" style="67" customWidth="1"/>
    <col min="3" max="3" width="9.421875" style="1163" customWidth="1"/>
    <col min="4" max="4" width="10.140625" style="973" customWidth="1"/>
    <col min="5" max="5" width="43.00390625" style="1163" customWidth="1"/>
    <col min="6" max="6" width="5.7109375" style="974" customWidth="1"/>
    <col min="7" max="7" width="6.140625" style="978" customWidth="1"/>
    <col min="8" max="8" width="5.421875" style="978" customWidth="1"/>
    <col min="9" max="9" width="6.140625" style="974" customWidth="1"/>
    <col min="10" max="10" width="7.421875" style="974" customWidth="1"/>
    <col min="11" max="11" width="8.8515625" style="974" customWidth="1"/>
    <col min="12" max="12" width="7.421875" style="67" customWidth="1"/>
    <col min="13" max="13" width="6.57421875" style="67" customWidth="1"/>
    <col min="14" max="14" width="5.8515625" style="67" customWidth="1"/>
    <col min="15" max="15" width="7.00390625" style="67" customWidth="1"/>
    <col min="16" max="16" width="7.8515625" style="67" customWidth="1"/>
    <col min="17" max="17" width="6.140625" style="67" customWidth="1"/>
    <col min="18" max="18" width="7.140625" style="67" customWidth="1"/>
    <col min="19" max="19" width="5.7109375" style="67" customWidth="1"/>
    <col min="20" max="25" width="3.8515625" style="67" hidden="1" customWidth="1"/>
    <col min="26" max="27" width="4.00390625" style="67" hidden="1" customWidth="1"/>
    <col min="28" max="28" width="4.57421875" style="67" hidden="1" customWidth="1"/>
    <col min="29" max="29" width="10.5742187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3:28" s="54" customFormat="1" ht="18.75" customHeight="1" thickBot="1">
      <c r="C1" s="1164"/>
      <c r="D1" s="2331" t="s">
        <v>652</v>
      </c>
      <c r="E1" s="2332"/>
      <c r="F1" s="2332"/>
      <c r="G1" s="2332"/>
      <c r="H1" s="2332"/>
      <c r="I1" s="2332"/>
      <c r="J1" s="2332"/>
      <c r="K1" s="2332"/>
      <c r="L1" s="2332"/>
      <c r="M1" s="2332"/>
      <c r="N1" s="2332"/>
      <c r="O1" s="2332"/>
      <c r="P1" s="2332"/>
      <c r="Q1" s="2332"/>
      <c r="R1" s="2332"/>
      <c r="S1" s="2332"/>
      <c r="T1" s="2332"/>
      <c r="U1" s="2332"/>
      <c r="V1" s="2332"/>
      <c r="W1" s="2332"/>
      <c r="X1" s="2332"/>
      <c r="Y1" s="2332"/>
      <c r="Z1" s="2332"/>
      <c r="AA1" s="2332"/>
      <c r="AB1" s="2333"/>
    </row>
    <row r="2" spans="1:29" s="54" customFormat="1" ht="15.75" customHeight="1">
      <c r="A2" s="2483" t="s">
        <v>632</v>
      </c>
      <c r="B2" s="2483" t="s">
        <v>633</v>
      </c>
      <c r="C2" s="2483" t="s">
        <v>645</v>
      </c>
      <c r="D2" s="2485" t="s">
        <v>634</v>
      </c>
      <c r="E2" s="2488" t="s">
        <v>287</v>
      </c>
      <c r="F2" s="2340" t="s">
        <v>33</v>
      </c>
      <c r="G2" s="2341"/>
      <c r="H2" s="2341"/>
      <c r="I2" s="2342"/>
      <c r="J2" s="2343" t="s">
        <v>288</v>
      </c>
      <c r="K2" s="2309" t="s">
        <v>34</v>
      </c>
      <c r="L2" s="2310"/>
      <c r="M2" s="2310"/>
      <c r="N2" s="2310"/>
      <c r="O2" s="2310"/>
      <c r="P2" s="2311"/>
      <c r="Q2" s="2312" t="s">
        <v>69</v>
      </c>
      <c r="R2" s="2313"/>
      <c r="S2" s="2313"/>
      <c r="T2" s="2313"/>
      <c r="U2" s="2313"/>
      <c r="V2" s="2313"/>
      <c r="W2" s="2313"/>
      <c r="X2" s="2313"/>
      <c r="Y2" s="2313"/>
      <c r="Z2" s="2313"/>
      <c r="AA2" s="2313"/>
      <c r="AB2" s="2313"/>
      <c r="AC2" s="2323" t="s">
        <v>644</v>
      </c>
    </row>
    <row r="3" spans="1:29" s="54" customFormat="1" ht="16.5" thickBot="1">
      <c r="A3" s="2484"/>
      <c r="B3" s="2484"/>
      <c r="C3" s="2484"/>
      <c r="D3" s="2486"/>
      <c r="E3" s="2489"/>
      <c r="F3" s="2355" t="s">
        <v>35</v>
      </c>
      <c r="G3" s="2357" t="s">
        <v>36</v>
      </c>
      <c r="H3" s="2323" t="s">
        <v>37</v>
      </c>
      <c r="I3" s="2324"/>
      <c r="J3" s="2344"/>
      <c r="K3" s="2359" t="s">
        <v>0</v>
      </c>
      <c r="L3" s="2360" t="s">
        <v>38</v>
      </c>
      <c r="M3" s="2360"/>
      <c r="N3" s="2360"/>
      <c r="O3" s="2361"/>
      <c r="P3" s="2362" t="s">
        <v>39</v>
      </c>
      <c r="Q3" s="2315"/>
      <c r="R3" s="2316"/>
      <c r="S3" s="2316"/>
      <c r="T3" s="2316"/>
      <c r="U3" s="2316"/>
      <c r="V3" s="2316"/>
      <c r="W3" s="2316"/>
      <c r="X3" s="2316"/>
      <c r="Y3" s="2316"/>
      <c r="Z3" s="2316"/>
      <c r="AA3" s="2316"/>
      <c r="AB3" s="2316"/>
      <c r="AC3" s="2491"/>
    </row>
    <row r="4" spans="1:29" s="54" customFormat="1" ht="16.5" thickBot="1">
      <c r="A4" s="2484"/>
      <c r="B4" s="2484"/>
      <c r="C4" s="2484"/>
      <c r="D4" s="2486"/>
      <c r="E4" s="2489"/>
      <c r="F4" s="2355"/>
      <c r="G4" s="2357"/>
      <c r="H4" s="2357" t="s">
        <v>40</v>
      </c>
      <c r="I4" s="2318" t="s">
        <v>41</v>
      </c>
      <c r="J4" s="2344"/>
      <c r="K4" s="2344"/>
      <c r="L4" s="2320" t="s">
        <v>1</v>
      </c>
      <c r="M4" s="2325" t="s">
        <v>2</v>
      </c>
      <c r="N4" s="2325" t="s">
        <v>42</v>
      </c>
      <c r="O4" s="2325" t="s">
        <v>89</v>
      </c>
      <c r="P4" s="2363"/>
      <c r="Q4" s="2346" t="s">
        <v>43</v>
      </c>
      <c r="R4" s="2347"/>
      <c r="S4" s="2348"/>
      <c r="T4" s="2346" t="s">
        <v>44</v>
      </c>
      <c r="U4" s="2347"/>
      <c r="V4" s="2348"/>
      <c r="W4" s="2346" t="s">
        <v>45</v>
      </c>
      <c r="X4" s="2347"/>
      <c r="Y4" s="2348"/>
      <c r="Z4" s="2349" t="s">
        <v>46</v>
      </c>
      <c r="AA4" s="2350"/>
      <c r="AB4" s="2350"/>
      <c r="AC4" s="2491"/>
    </row>
    <row r="5" spans="1:29" s="54" customFormat="1" ht="16.5" thickBot="1">
      <c r="A5" s="2484"/>
      <c r="B5" s="2484"/>
      <c r="C5" s="2484"/>
      <c r="D5" s="2486"/>
      <c r="E5" s="2489"/>
      <c r="F5" s="2355"/>
      <c r="G5" s="2357"/>
      <c r="H5" s="2357"/>
      <c r="I5" s="2318"/>
      <c r="J5" s="2344"/>
      <c r="K5" s="2344"/>
      <c r="L5" s="2321"/>
      <c r="M5" s="2326"/>
      <c r="N5" s="2326"/>
      <c r="O5" s="2326"/>
      <c r="P5" s="2363"/>
      <c r="Q5" s="855">
        <v>1</v>
      </c>
      <c r="R5" s="854" t="s">
        <v>62</v>
      </c>
      <c r="S5" s="856" t="s">
        <v>63</v>
      </c>
      <c r="T5" s="855">
        <v>3</v>
      </c>
      <c r="U5" s="854" t="s">
        <v>64</v>
      </c>
      <c r="V5" s="857" t="s">
        <v>65</v>
      </c>
      <c r="W5" s="858">
        <v>5</v>
      </c>
      <c r="X5" s="854" t="s">
        <v>66</v>
      </c>
      <c r="Y5" s="857" t="s">
        <v>67</v>
      </c>
      <c r="Z5" s="855">
        <v>7</v>
      </c>
      <c r="AA5" s="856" t="s">
        <v>90</v>
      </c>
      <c r="AB5" s="1141" t="s">
        <v>84</v>
      </c>
      <c r="AC5" s="2491"/>
    </row>
    <row r="6" spans="1:29" s="54" customFormat="1" ht="23.25" customHeight="1" thickBot="1">
      <c r="A6" s="2484"/>
      <c r="B6" s="2484"/>
      <c r="C6" s="2484"/>
      <c r="D6" s="2486"/>
      <c r="E6" s="2489"/>
      <c r="F6" s="2355"/>
      <c r="G6" s="2357"/>
      <c r="H6" s="2357"/>
      <c r="I6" s="2318"/>
      <c r="J6" s="2344"/>
      <c r="K6" s="2344"/>
      <c r="L6" s="2321"/>
      <c r="M6" s="2326"/>
      <c r="N6" s="2326"/>
      <c r="O6" s="2326"/>
      <c r="P6" s="2364"/>
      <c r="Q6" s="2494" t="s">
        <v>646</v>
      </c>
      <c r="R6" s="2350"/>
      <c r="S6" s="2350"/>
      <c r="T6" s="2350"/>
      <c r="U6" s="2350"/>
      <c r="V6" s="2350"/>
      <c r="W6" s="2350"/>
      <c r="X6" s="2350"/>
      <c r="Y6" s="2350"/>
      <c r="Z6" s="2350"/>
      <c r="AA6" s="2350"/>
      <c r="AB6" s="2350"/>
      <c r="AC6" s="2491"/>
    </row>
    <row r="7" spans="1:29" s="54" customFormat="1" ht="24.75" customHeight="1" thickBot="1">
      <c r="A7" s="2484"/>
      <c r="B7" s="2484"/>
      <c r="C7" s="2484"/>
      <c r="D7" s="2487"/>
      <c r="E7" s="2490"/>
      <c r="F7" s="2356"/>
      <c r="G7" s="2358"/>
      <c r="H7" s="2358"/>
      <c r="I7" s="2319"/>
      <c r="J7" s="2345"/>
      <c r="K7" s="2345"/>
      <c r="L7" s="2322"/>
      <c r="M7" s="2327"/>
      <c r="N7" s="2327"/>
      <c r="O7" s="2327"/>
      <c r="P7" s="2365"/>
      <c r="Q7" s="855">
        <v>15</v>
      </c>
      <c r="R7" s="854">
        <v>9</v>
      </c>
      <c r="S7" s="857">
        <v>9</v>
      </c>
      <c r="T7" s="855">
        <v>15</v>
      </c>
      <c r="U7" s="854">
        <v>9</v>
      </c>
      <c r="V7" s="857">
        <v>9</v>
      </c>
      <c r="W7" s="855">
        <v>15</v>
      </c>
      <c r="X7" s="854">
        <v>9</v>
      </c>
      <c r="Y7" s="857">
        <v>9</v>
      </c>
      <c r="Z7" s="855">
        <v>15</v>
      </c>
      <c r="AA7" s="856">
        <v>9</v>
      </c>
      <c r="AB7" s="1141">
        <v>8</v>
      </c>
      <c r="AC7" s="2491"/>
    </row>
    <row r="8" spans="1:32" s="54" customFormat="1" ht="16.5" thickBot="1">
      <c r="A8" s="719"/>
      <c r="B8" s="719"/>
      <c r="C8" s="785"/>
      <c r="D8" s="858">
        <v>1</v>
      </c>
      <c r="E8" s="1152">
        <v>2</v>
      </c>
      <c r="F8" s="855">
        <v>3</v>
      </c>
      <c r="G8" s="864">
        <v>4</v>
      </c>
      <c r="H8" s="864">
        <v>5</v>
      </c>
      <c r="I8" s="857">
        <v>6</v>
      </c>
      <c r="J8" s="855">
        <v>7</v>
      </c>
      <c r="K8" s="863">
        <v>8</v>
      </c>
      <c r="L8" s="858">
        <v>9</v>
      </c>
      <c r="M8" s="864">
        <v>10</v>
      </c>
      <c r="N8" s="864">
        <v>11</v>
      </c>
      <c r="O8" s="864">
        <v>12</v>
      </c>
      <c r="P8" s="857">
        <v>13</v>
      </c>
      <c r="Q8" s="855">
        <v>14</v>
      </c>
      <c r="R8" s="864">
        <v>15</v>
      </c>
      <c r="S8" s="857">
        <v>16</v>
      </c>
      <c r="T8" s="855">
        <v>17</v>
      </c>
      <c r="U8" s="864">
        <v>18</v>
      </c>
      <c r="V8" s="857">
        <v>19</v>
      </c>
      <c r="W8" s="855">
        <v>20</v>
      </c>
      <c r="X8" s="864">
        <v>21</v>
      </c>
      <c r="Y8" s="857">
        <v>22</v>
      </c>
      <c r="Z8" s="855">
        <v>23</v>
      </c>
      <c r="AA8" s="856">
        <v>24</v>
      </c>
      <c r="AB8" s="856">
        <v>25</v>
      </c>
      <c r="AC8" s="2491"/>
      <c r="AD8" s="55"/>
      <c r="AE8" s="55"/>
      <c r="AF8" s="55"/>
    </row>
    <row r="9" spans="1:29" ht="16.5" thickBot="1">
      <c r="A9" s="720"/>
      <c r="B9" s="720"/>
      <c r="C9" s="789"/>
      <c r="D9" s="2386" t="s">
        <v>296</v>
      </c>
      <c r="E9" s="2386"/>
      <c r="F9" s="2386"/>
      <c r="G9" s="2386"/>
      <c r="H9" s="2386"/>
      <c r="I9" s="2386"/>
      <c r="J9" s="2386"/>
      <c r="K9" s="2386"/>
      <c r="L9" s="2386"/>
      <c r="M9" s="2386"/>
      <c r="N9" s="2386"/>
      <c r="O9" s="2386"/>
      <c r="P9" s="2386"/>
      <c r="Q9" s="2386"/>
      <c r="R9" s="2386"/>
      <c r="S9" s="2386"/>
      <c r="T9" s="2386"/>
      <c r="U9" s="2386"/>
      <c r="V9" s="2386"/>
      <c r="W9" s="2386"/>
      <c r="X9" s="2386"/>
      <c r="Y9" s="2386"/>
      <c r="Z9" s="2386"/>
      <c r="AA9" s="2386"/>
      <c r="AB9" s="2386"/>
      <c r="AC9" s="720"/>
    </row>
    <row r="10" spans="1:29" ht="15.75">
      <c r="A10" s="720">
        <v>1</v>
      </c>
      <c r="B10" s="720">
        <v>1</v>
      </c>
      <c r="C10" s="1165" t="s">
        <v>596</v>
      </c>
      <c r="D10" s="1029" t="s">
        <v>92</v>
      </c>
      <c r="E10" s="1153" t="s">
        <v>116</v>
      </c>
      <c r="F10" s="1030"/>
      <c r="G10" s="1031">
        <v>1</v>
      </c>
      <c r="H10" s="1032"/>
      <c r="I10" s="1033"/>
      <c r="J10" s="1017">
        <v>2</v>
      </c>
      <c r="K10" s="1018">
        <f aca="true" t="shared" si="0" ref="K10:K16">J10*30</f>
        <v>60</v>
      </c>
      <c r="L10" s="1034">
        <v>30</v>
      </c>
      <c r="M10" s="1009"/>
      <c r="N10" s="1009"/>
      <c r="O10" s="1009">
        <v>30</v>
      </c>
      <c r="P10" s="1035">
        <v>30</v>
      </c>
      <c r="Q10" s="1036">
        <v>2</v>
      </c>
      <c r="R10" s="1037"/>
      <c r="S10" s="1038"/>
      <c r="T10" s="1030"/>
      <c r="U10" s="1037"/>
      <c r="V10" s="1038"/>
      <c r="W10" s="1030"/>
      <c r="X10" s="1037"/>
      <c r="Y10" s="1038"/>
      <c r="Z10" s="1030"/>
      <c r="AA10" s="1039"/>
      <c r="AB10" s="1142"/>
      <c r="AC10" s="1126">
        <f>L10/K10</f>
        <v>0.5</v>
      </c>
    </row>
    <row r="11" spans="1:29" ht="15.75">
      <c r="A11" s="720">
        <v>2</v>
      </c>
      <c r="B11" s="720">
        <v>2</v>
      </c>
      <c r="C11" s="1166" t="s">
        <v>597</v>
      </c>
      <c r="D11" s="1040" t="s">
        <v>97</v>
      </c>
      <c r="E11" s="1154" t="s">
        <v>117</v>
      </c>
      <c r="F11" s="867">
        <v>1</v>
      </c>
      <c r="G11" s="868"/>
      <c r="H11" s="872"/>
      <c r="I11" s="1028"/>
      <c r="J11" s="1025">
        <v>4</v>
      </c>
      <c r="K11" s="1018">
        <f t="shared" si="0"/>
        <v>120</v>
      </c>
      <c r="L11" s="867">
        <v>45</v>
      </c>
      <c r="M11" s="868">
        <v>30</v>
      </c>
      <c r="N11" s="868"/>
      <c r="O11" s="868">
        <v>15</v>
      </c>
      <c r="P11" s="869">
        <v>75</v>
      </c>
      <c r="Q11" s="870">
        <v>3</v>
      </c>
      <c r="R11" s="871"/>
      <c r="S11" s="211"/>
      <c r="T11" s="867"/>
      <c r="U11" s="871"/>
      <c r="V11" s="869"/>
      <c r="W11" s="867"/>
      <c r="X11" s="871"/>
      <c r="Y11" s="869"/>
      <c r="Z11" s="867"/>
      <c r="AA11" s="872"/>
      <c r="AB11" s="1143"/>
      <c r="AC11" s="1126">
        <f aca="true" t="shared" si="1" ref="AC11:AC37">L11/K11</f>
        <v>0.375</v>
      </c>
    </row>
    <row r="12" spans="1:29" ht="15.75">
      <c r="A12" s="720">
        <v>3</v>
      </c>
      <c r="B12" s="720">
        <v>3</v>
      </c>
      <c r="C12" s="1167" t="s">
        <v>585</v>
      </c>
      <c r="D12" s="1041" t="s">
        <v>111</v>
      </c>
      <c r="E12" s="1155" t="s">
        <v>123</v>
      </c>
      <c r="F12" s="880"/>
      <c r="G12" s="881">
        <v>1</v>
      </c>
      <c r="H12" s="881"/>
      <c r="I12" s="882"/>
      <c r="J12" s="883">
        <v>7</v>
      </c>
      <c r="K12" s="1018">
        <f t="shared" si="0"/>
        <v>210</v>
      </c>
      <c r="L12" s="885">
        <v>90</v>
      </c>
      <c r="M12" s="881">
        <v>45</v>
      </c>
      <c r="N12" s="881"/>
      <c r="O12" s="881">
        <v>45</v>
      </c>
      <c r="P12" s="882">
        <v>75</v>
      </c>
      <c r="Q12" s="888">
        <v>6</v>
      </c>
      <c r="R12" s="886"/>
      <c r="S12" s="882"/>
      <c r="T12" s="885"/>
      <c r="U12" s="886"/>
      <c r="V12" s="882"/>
      <c r="W12" s="885"/>
      <c r="X12" s="886"/>
      <c r="Y12" s="882"/>
      <c r="Z12" s="885"/>
      <c r="AA12" s="887"/>
      <c r="AB12" s="1144"/>
      <c r="AC12" s="1147">
        <f t="shared" si="1"/>
        <v>0.42857142857142855</v>
      </c>
    </row>
    <row r="13" spans="1:29" s="723" customFormat="1" ht="15.75">
      <c r="A13" s="720">
        <v>4</v>
      </c>
      <c r="B13" s="720">
        <v>4</v>
      </c>
      <c r="C13" s="1167" t="s">
        <v>583</v>
      </c>
      <c r="D13" s="1041" t="s">
        <v>115</v>
      </c>
      <c r="E13" s="1155" t="s">
        <v>522</v>
      </c>
      <c r="F13" s="880"/>
      <c r="G13" s="881">
        <v>1</v>
      </c>
      <c r="H13" s="881"/>
      <c r="I13" s="882"/>
      <c r="J13" s="883">
        <v>2</v>
      </c>
      <c r="K13" s="1018">
        <f t="shared" si="0"/>
        <v>60</v>
      </c>
      <c r="L13" s="885">
        <v>30</v>
      </c>
      <c r="M13" s="881">
        <v>15</v>
      </c>
      <c r="N13" s="881"/>
      <c r="O13" s="881">
        <v>15</v>
      </c>
      <c r="P13" s="882">
        <v>30</v>
      </c>
      <c r="Q13" s="888">
        <v>2</v>
      </c>
      <c r="R13" s="886"/>
      <c r="S13" s="882"/>
      <c r="T13" s="885"/>
      <c r="U13" s="886"/>
      <c r="V13" s="882"/>
      <c r="W13" s="885"/>
      <c r="X13" s="886"/>
      <c r="Y13" s="882"/>
      <c r="Z13" s="885"/>
      <c r="AA13" s="887"/>
      <c r="AB13" s="1144"/>
      <c r="AC13" s="1148">
        <f t="shared" si="1"/>
        <v>0.5</v>
      </c>
    </row>
    <row r="14" spans="1:29" ht="15.75">
      <c r="A14" s="722">
        <v>5</v>
      </c>
      <c r="B14" s="722">
        <v>5</v>
      </c>
      <c r="C14" s="1167" t="s">
        <v>581</v>
      </c>
      <c r="D14" s="1041" t="s">
        <v>140</v>
      </c>
      <c r="E14" s="1155" t="s">
        <v>171</v>
      </c>
      <c r="F14" s="880"/>
      <c r="G14" s="881">
        <v>1</v>
      </c>
      <c r="H14" s="881"/>
      <c r="I14" s="882"/>
      <c r="J14" s="883">
        <v>4</v>
      </c>
      <c r="K14" s="1018">
        <f t="shared" si="0"/>
        <v>120</v>
      </c>
      <c r="L14" s="885">
        <v>45</v>
      </c>
      <c r="M14" s="881">
        <v>15</v>
      </c>
      <c r="N14" s="881">
        <v>30</v>
      </c>
      <c r="O14" s="881"/>
      <c r="P14" s="882">
        <v>45</v>
      </c>
      <c r="Q14" s="888">
        <v>3</v>
      </c>
      <c r="R14" s="886"/>
      <c r="S14" s="882"/>
      <c r="T14" s="885"/>
      <c r="U14" s="886"/>
      <c r="V14" s="882"/>
      <c r="W14" s="885"/>
      <c r="X14" s="886"/>
      <c r="Y14" s="882"/>
      <c r="Z14" s="885"/>
      <c r="AA14" s="887"/>
      <c r="AB14" s="1144"/>
      <c r="AC14" s="1126">
        <f t="shared" si="1"/>
        <v>0.375</v>
      </c>
    </row>
    <row r="15" spans="1:29" ht="30" customHeight="1">
      <c r="A15" s="720">
        <v>6</v>
      </c>
      <c r="B15" s="720">
        <v>6</v>
      </c>
      <c r="C15" s="1167" t="s">
        <v>581</v>
      </c>
      <c r="D15" s="1041" t="s">
        <v>146</v>
      </c>
      <c r="E15" s="1155" t="s">
        <v>174</v>
      </c>
      <c r="F15" s="880">
        <v>1</v>
      </c>
      <c r="G15" s="881"/>
      <c r="H15" s="881"/>
      <c r="I15" s="882"/>
      <c r="J15" s="883">
        <v>5</v>
      </c>
      <c r="K15" s="1018">
        <f t="shared" si="0"/>
        <v>150</v>
      </c>
      <c r="L15" s="885">
        <v>60</v>
      </c>
      <c r="M15" s="881">
        <v>30</v>
      </c>
      <c r="N15" s="881"/>
      <c r="O15" s="881">
        <v>30</v>
      </c>
      <c r="P15" s="882">
        <v>60</v>
      </c>
      <c r="Q15" s="888">
        <v>4</v>
      </c>
      <c r="R15" s="886"/>
      <c r="S15" s="882"/>
      <c r="T15" s="885"/>
      <c r="U15" s="886"/>
      <c r="V15" s="882"/>
      <c r="W15" s="885"/>
      <c r="X15" s="886"/>
      <c r="Y15" s="882"/>
      <c r="Z15" s="885"/>
      <c r="AA15" s="887"/>
      <c r="AB15" s="1144"/>
      <c r="AC15" s="1126">
        <f t="shared" si="1"/>
        <v>0.4</v>
      </c>
    </row>
    <row r="16" spans="1:29" ht="15.75">
      <c r="A16" s="1124">
        <v>7</v>
      </c>
      <c r="B16" s="1124">
        <v>7</v>
      </c>
      <c r="C16" s="1167" t="s">
        <v>593</v>
      </c>
      <c r="D16" s="1041" t="s">
        <v>170</v>
      </c>
      <c r="E16" s="1155" t="s">
        <v>184</v>
      </c>
      <c r="F16" s="880">
        <v>1</v>
      </c>
      <c r="G16" s="881"/>
      <c r="H16" s="881"/>
      <c r="I16" s="882"/>
      <c r="J16" s="883">
        <v>5</v>
      </c>
      <c r="K16" s="1125">
        <f t="shared" si="0"/>
        <v>150</v>
      </c>
      <c r="L16" s="885">
        <v>75</v>
      </c>
      <c r="M16" s="881">
        <v>45</v>
      </c>
      <c r="N16" s="881">
        <v>30</v>
      </c>
      <c r="O16" s="881"/>
      <c r="P16" s="882">
        <v>75</v>
      </c>
      <c r="Q16" s="888">
        <v>5</v>
      </c>
      <c r="R16" s="886"/>
      <c r="S16" s="882"/>
      <c r="T16" s="885"/>
      <c r="U16" s="886"/>
      <c r="V16" s="882"/>
      <c r="W16" s="885"/>
      <c r="X16" s="886"/>
      <c r="Y16" s="882"/>
      <c r="Z16" s="885"/>
      <c r="AA16" s="887"/>
      <c r="AB16" s="1144"/>
      <c r="AC16" s="1126">
        <f t="shared" si="1"/>
        <v>0.5</v>
      </c>
    </row>
    <row r="17" spans="3:30" s="1130" customFormat="1" ht="15.75">
      <c r="C17" s="1168"/>
      <c r="D17" s="1131"/>
      <c r="E17" s="1156" t="s">
        <v>642</v>
      </c>
      <c r="F17" s="1132">
        <v>3</v>
      </c>
      <c r="G17" s="1133">
        <v>4</v>
      </c>
      <c r="H17" s="1133"/>
      <c r="I17" s="1133"/>
      <c r="J17" s="1134">
        <f>SUM(J10:J16)</f>
        <v>29</v>
      </c>
      <c r="K17" s="1134">
        <f aca="true" t="shared" si="2" ref="K17:AB17">SUM(K10:K16)</f>
        <v>870</v>
      </c>
      <c r="L17" s="1134">
        <f t="shared" si="2"/>
        <v>375</v>
      </c>
      <c r="M17" s="1178">
        <f t="shared" si="2"/>
        <v>180</v>
      </c>
      <c r="N17" s="1178">
        <f t="shared" si="2"/>
        <v>60</v>
      </c>
      <c r="O17" s="1178">
        <f t="shared" si="2"/>
        <v>135</v>
      </c>
      <c r="P17" s="1178">
        <f t="shared" si="2"/>
        <v>390</v>
      </c>
      <c r="Q17" s="1178">
        <f t="shared" si="2"/>
        <v>25</v>
      </c>
      <c r="R17" s="1134">
        <f t="shared" si="2"/>
        <v>0</v>
      </c>
      <c r="S17" s="1134">
        <f t="shared" si="2"/>
        <v>0</v>
      </c>
      <c r="T17" s="1134">
        <f t="shared" si="2"/>
        <v>0</v>
      </c>
      <c r="U17" s="1134">
        <f t="shared" si="2"/>
        <v>0</v>
      </c>
      <c r="V17" s="1134">
        <f t="shared" si="2"/>
        <v>0</v>
      </c>
      <c r="W17" s="1134">
        <f t="shared" si="2"/>
        <v>0</v>
      </c>
      <c r="X17" s="1134">
        <f t="shared" si="2"/>
        <v>0</v>
      </c>
      <c r="Y17" s="1134">
        <f t="shared" si="2"/>
        <v>0</v>
      </c>
      <c r="Z17" s="1134">
        <f t="shared" si="2"/>
        <v>0</v>
      </c>
      <c r="AA17" s="1134">
        <f t="shared" si="2"/>
        <v>0</v>
      </c>
      <c r="AB17" s="1179">
        <f t="shared" si="2"/>
        <v>0</v>
      </c>
      <c r="AC17" s="1137"/>
      <c r="AD17" s="1146"/>
    </row>
    <row r="18" spans="3:30" s="1130" customFormat="1" ht="15.75">
      <c r="C18" s="1168"/>
      <c r="D18" s="1131"/>
      <c r="E18" s="1156" t="s">
        <v>529</v>
      </c>
      <c r="F18" s="1132"/>
      <c r="G18" s="1133"/>
      <c r="H18" s="1133"/>
      <c r="I18" s="1133"/>
      <c r="J18" s="1134"/>
      <c r="K18" s="1135"/>
      <c r="L18" s="1133"/>
      <c r="M18" s="1140">
        <v>4</v>
      </c>
      <c r="N18" s="1140"/>
      <c r="O18" s="1140">
        <v>56</v>
      </c>
      <c r="P18" s="1140"/>
      <c r="Q18" s="1140">
        <v>4</v>
      </c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45"/>
      <c r="AC18" s="1137"/>
      <c r="AD18" s="1146"/>
    </row>
    <row r="19" spans="3:30" s="1130" customFormat="1" ht="15.75">
      <c r="C19" s="1168"/>
      <c r="D19" s="1131"/>
      <c r="E19" s="1156" t="s">
        <v>643</v>
      </c>
      <c r="F19" s="1132"/>
      <c r="G19" s="1133"/>
      <c r="H19" s="1133"/>
      <c r="I19" s="1133"/>
      <c r="J19" s="1134"/>
      <c r="K19" s="1135"/>
      <c r="L19" s="1133"/>
      <c r="M19" s="1140">
        <f>M17+M18</f>
        <v>184</v>
      </c>
      <c r="N19" s="1140">
        <f>N17+N18</f>
        <v>60</v>
      </c>
      <c r="O19" s="1140">
        <f>O17+O18</f>
        <v>191</v>
      </c>
      <c r="P19" s="1140">
        <f>P17+P18</f>
        <v>390</v>
      </c>
      <c r="Q19" s="1140">
        <f>Q17+Q18</f>
        <v>29</v>
      </c>
      <c r="R19" s="1133"/>
      <c r="S19" s="1133"/>
      <c r="T19" s="1133"/>
      <c r="U19" s="1133"/>
      <c r="V19" s="1133"/>
      <c r="W19" s="1133"/>
      <c r="X19" s="1133"/>
      <c r="Y19" s="1133"/>
      <c r="Z19" s="1133"/>
      <c r="AA19" s="1133"/>
      <c r="AB19" s="1145"/>
      <c r="AC19" s="1137"/>
      <c r="AD19" s="1146"/>
    </row>
    <row r="20" spans="1:29" ht="15.75">
      <c r="A20" s="1139"/>
      <c r="B20" s="1139"/>
      <c r="D20" s="2492" t="s">
        <v>297</v>
      </c>
      <c r="E20" s="2492"/>
      <c r="F20" s="2492"/>
      <c r="G20" s="2492"/>
      <c r="H20" s="2492"/>
      <c r="I20" s="2492"/>
      <c r="J20" s="2492"/>
      <c r="K20" s="2492"/>
      <c r="L20" s="2492"/>
      <c r="M20" s="2492"/>
      <c r="N20" s="2492"/>
      <c r="O20" s="2492"/>
      <c r="P20" s="2492"/>
      <c r="Q20" s="2492"/>
      <c r="R20" s="2492"/>
      <c r="S20" s="2492"/>
      <c r="T20" s="2492"/>
      <c r="U20" s="2492"/>
      <c r="V20" s="2492"/>
      <c r="W20" s="2492"/>
      <c r="X20" s="2492"/>
      <c r="Y20" s="2492"/>
      <c r="Z20" s="2492"/>
      <c r="AA20" s="2492"/>
      <c r="AB20" s="2493"/>
      <c r="AC20" s="721"/>
    </row>
    <row r="21" spans="1:29" ht="15.75">
      <c r="A21" s="720">
        <v>1</v>
      </c>
      <c r="B21" s="720">
        <v>1</v>
      </c>
      <c r="C21" s="789" t="s">
        <v>596</v>
      </c>
      <c r="D21" s="1123" t="s">
        <v>93</v>
      </c>
      <c r="E21" s="1157" t="s">
        <v>116</v>
      </c>
      <c r="F21" s="868"/>
      <c r="G21" s="1023"/>
      <c r="H21" s="1023"/>
      <c r="I21" s="981"/>
      <c r="J21" s="838">
        <v>1.5</v>
      </c>
      <c r="K21" s="1019">
        <f aca="true" t="shared" si="3" ref="K21:K26">J21*30</f>
        <v>45</v>
      </c>
      <c r="L21" s="868">
        <v>18</v>
      </c>
      <c r="M21" s="868"/>
      <c r="N21" s="868"/>
      <c r="O21" s="868">
        <v>18</v>
      </c>
      <c r="P21" s="868">
        <v>27</v>
      </c>
      <c r="Q21" s="868"/>
      <c r="R21" s="868">
        <v>2</v>
      </c>
      <c r="S21" s="868"/>
      <c r="T21" s="868"/>
      <c r="U21" s="868"/>
      <c r="V21" s="868"/>
      <c r="W21" s="868"/>
      <c r="X21" s="868"/>
      <c r="Y21" s="868"/>
      <c r="Z21" s="868"/>
      <c r="AA21" s="981"/>
      <c r="AB21" s="719"/>
      <c r="AC21" s="1126">
        <f t="shared" si="1"/>
        <v>0.4</v>
      </c>
    </row>
    <row r="22" spans="1:29" ht="15.75">
      <c r="A22" s="720">
        <v>3</v>
      </c>
      <c r="B22" s="720">
        <v>2</v>
      </c>
      <c r="C22" s="789" t="s">
        <v>585</v>
      </c>
      <c r="D22" s="1123" t="s">
        <v>112</v>
      </c>
      <c r="E22" s="1158" t="s">
        <v>123</v>
      </c>
      <c r="F22" s="981" t="s">
        <v>62</v>
      </c>
      <c r="G22" s="868"/>
      <c r="H22" s="868"/>
      <c r="I22" s="868"/>
      <c r="J22" s="838">
        <v>3.5</v>
      </c>
      <c r="K22" s="1019">
        <f t="shared" si="3"/>
        <v>105</v>
      </c>
      <c r="L22" s="868">
        <v>54</v>
      </c>
      <c r="M22" s="868">
        <v>27</v>
      </c>
      <c r="N22" s="868"/>
      <c r="O22" s="868">
        <v>27</v>
      </c>
      <c r="P22" s="868">
        <v>51</v>
      </c>
      <c r="Q22" s="868"/>
      <c r="R22" s="868">
        <v>6</v>
      </c>
      <c r="S22" s="868"/>
      <c r="T22" s="868"/>
      <c r="U22" s="868"/>
      <c r="V22" s="868"/>
      <c r="W22" s="868"/>
      <c r="X22" s="868"/>
      <c r="Y22" s="868"/>
      <c r="Z22" s="868"/>
      <c r="AA22" s="868"/>
      <c r="AB22" s="719"/>
      <c r="AC22" s="1126">
        <f t="shared" si="1"/>
        <v>0.5142857142857142</v>
      </c>
    </row>
    <row r="23" spans="1:29" ht="15.75">
      <c r="A23" s="720">
        <v>5</v>
      </c>
      <c r="B23" s="720">
        <v>3</v>
      </c>
      <c r="C23" s="789" t="s">
        <v>581</v>
      </c>
      <c r="D23" s="1123" t="s">
        <v>141</v>
      </c>
      <c r="E23" s="1158" t="s">
        <v>171</v>
      </c>
      <c r="F23" s="981"/>
      <c r="G23" s="868"/>
      <c r="H23" s="868"/>
      <c r="I23" s="868"/>
      <c r="J23" s="838">
        <v>2</v>
      </c>
      <c r="K23" s="1019">
        <f t="shared" si="3"/>
        <v>60</v>
      </c>
      <c r="L23" s="868">
        <v>27</v>
      </c>
      <c r="M23" s="868">
        <v>9</v>
      </c>
      <c r="N23" s="868">
        <v>18</v>
      </c>
      <c r="O23" s="868"/>
      <c r="P23" s="868">
        <v>18</v>
      </c>
      <c r="Q23" s="868"/>
      <c r="R23" s="868">
        <v>3</v>
      </c>
      <c r="S23" s="868"/>
      <c r="T23" s="868"/>
      <c r="U23" s="868"/>
      <c r="V23" s="868"/>
      <c r="W23" s="868"/>
      <c r="X23" s="868"/>
      <c r="Y23" s="868"/>
      <c r="Z23" s="868"/>
      <c r="AA23" s="868"/>
      <c r="AB23" s="719"/>
      <c r="AC23" s="1147">
        <f t="shared" si="1"/>
        <v>0.45</v>
      </c>
    </row>
    <row r="24" spans="1:29" ht="30" customHeight="1">
      <c r="A24" s="720">
        <v>6</v>
      </c>
      <c r="B24" s="720">
        <v>4</v>
      </c>
      <c r="C24" s="789" t="s">
        <v>581</v>
      </c>
      <c r="D24" s="1123" t="s">
        <v>147</v>
      </c>
      <c r="E24" s="1158" t="s">
        <v>174</v>
      </c>
      <c r="F24" s="981"/>
      <c r="G24" s="868" t="s">
        <v>280</v>
      </c>
      <c r="H24" s="868"/>
      <c r="I24" s="868"/>
      <c r="J24" s="838">
        <v>3</v>
      </c>
      <c r="K24" s="1019">
        <f t="shared" si="3"/>
        <v>90</v>
      </c>
      <c r="L24" s="868">
        <v>36</v>
      </c>
      <c r="M24" s="868"/>
      <c r="N24" s="868"/>
      <c r="O24" s="868">
        <v>36</v>
      </c>
      <c r="P24" s="868">
        <v>24</v>
      </c>
      <c r="Q24" s="868"/>
      <c r="R24" s="868">
        <v>4</v>
      </c>
      <c r="S24" s="868"/>
      <c r="T24" s="868"/>
      <c r="U24" s="868"/>
      <c r="V24" s="868"/>
      <c r="W24" s="868"/>
      <c r="X24" s="868"/>
      <c r="Y24" s="868"/>
      <c r="Z24" s="868"/>
      <c r="AA24" s="868"/>
      <c r="AB24" s="719"/>
      <c r="AC24" s="1147">
        <f t="shared" si="1"/>
        <v>0.4</v>
      </c>
    </row>
    <row r="25" spans="1:29" ht="15.75">
      <c r="A25" s="720">
        <v>8</v>
      </c>
      <c r="B25" s="720">
        <v>5</v>
      </c>
      <c r="C25" s="789" t="s">
        <v>593</v>
      </c>
      <c r="D25" s="1123" t="s">
        <v>154</v>
      </c>
      <c r="E25" s="1158" t="s">
        <v>289</v>
      </c>
      <c r="F25" s="981"/>
      <c r="G25" s="868" t="s">
        <v>62</v>
      </c>
      <c r="H25" s="868"/>
      <c r="I25" s="868"/>
      <c r="J25" s="838">
        <v>3</v>
      </c>
      <c r="K25" s="1019">
        <f t="shared" si="3"/>
        <v>90</v>
      </c>
      <c r="L25" s="1042">
        <v>30</v>
      </c>
      <c r="M25" s="1042">
        <v>20</v>
      </c>
      <c r="N25" s="1042"/>
      <c r="O25" s="1042">
        <v>10</v>
      </c>
      <c r="P25" s="1042">
        <v>36</v>
      </c>
      <c r="Q25" s="868"/>
      <c r="R25" s="1042">
        <v>3</v>
      </c>
      <c r="S25" s="868"/>
      <c r="T25" s="868"/>
      <c r="U25" s="868"/>
      <c r="V25" s="868"/>
      <c r="W25" s="868"/>
      <c r="X25" s="868"/>
      <c r="Y25" s="868"/>
      <c r="Z25" s="868"/>
      <c r="AA25" s="868"/>
      <c r="AB25" s="719"/>
      <c r="AC25" s="1126">
        <f t="shared" si="1"/>
        <v>0.3333333333333333</v>
      </c>
    </row>
    <row r="26" spans="1:29" ht="15.75">
      <c r="A26" s="720">
        <v>9</v>
      </c>
      <c r="B26" s="720">
        <v>6</v>
      </c>
      <c r="C26" s="789" t="s">
        <v>586</v>
      </c>
      <c r="D26" s="1123" t="s">
        <v>167</v>
      </c>
      <c r="E26" s="1158" t="s">
        <v>183</v>
      </c>
      <c r="F26" s="981"/>
      <c r="G26" s="868"/>
      <c r="H26" s="868"/>
      <c r="I26" s="868"/>
      <c r="J26" s="838">
        <v>3</v>
      </c>
      <c r="K26" s="1019">
        <f t="shared" si="3"/>
        <v>90</v>
      </c>
      <c r="L26" s="868">
        <v>45</v>
      </c>
      <c r="M26" s="868">
        <v>27</v>
      </c>
      <c r="N26" s="868">
        <v>9</v>
      </c>
      <c r="O26" s="868">
        <v>9</v>
      </c>
      <c r="P26" s="868">
        <v>45</v>
      </c>
      <c r="Q26" s="868"/>
      <c r="R26" s="868">
        <v>5</v>
      </c>
      <c r="S26" s="868"/>
      <c r="T26" s="868"/>
      <c r="U26" s="868"/>
      <c r="V26" s="868"/>
      <c r="W26" s="868"/>
      <c r="X26" s="868"/>
      <c r="Y26" s="868"/>
      <c r="Z26" s="868"/>
      <c r="AA26" s="868"/>
      <c r="AB26" s="719"/>
      <c r="AC26" s="1126">
        <f t="shared" si="1"/>
        <v>0.5</v>
      </c>
    </row>
    <row r="27" spans="1:29" s="1138" customFormat="1" ht="15.75">
      <c r="A27" s="1130"/>
      <c r="B27" s="1130"/>
      <c r="C27" s="1168"/>
      <c r="D27" s="1131"/>
      <c r="E27" s="1156" t="s">
        <v>638</v>
      </c>
      <c r="F27" s="1132">
        <v>1</v>
      </c>
      <c r="G27" s="1133">
        <v>2</v>
      </c>
      <c r="H27" s="1133"/>
      <c r="I27" s="1133"/>
      <c r="J27" s="1134">
        <f>SUM(J21:J26)</f>
        <v>16</v>
      </c>
      <c r="K27" s="1134">
        <f aca="true" t="shared" si="4" ref="K27:AB27">SUM(K21:K26)</f>
        <v>480</v>
      </c>
      <c r="L27" s="1134">
        <f t="shared" si="4"/>
        <v>210</v>
      </c>
      <c r="M27" s="1134">
        <f t="shared" si="4"/>
        <v>83</v>
      </c>
      <c r="N27" s="1134">
        <f t="shared" si="4"/>
        <v>27</v>
      </c>
      <c r="O27" s="1134">
        <f t="shared" si="4"/>
        <v>100</v>
      </c>
      <c r="P27" s="1134">
        <f t="shared" si="4"/>
        <v>201</v>
      </c>
      <c r="Q27" s="1134">
        <f t="shared" si="4"/>
        <v>0</v>
      </c>
      <c r="R27" s="1134">
        <f t="shared" si="4"/>
        <v>23</v>
      </c>
      <c r="S27" s="1134">
        <f t="shared" si="4"/>
        <v>0</v>
      </c>
      <c r="T27" s="1134">
        <f t="shared" si="4"/>
        <v>0</v>
      </c>
      <c r="U27" s="1134">
        <f t="shared" si="4"/>
        <v>0</v>
      </c>
      <c r="V27" s="1134">
        <f t="shared" si="4"/>
        <v>0</v>
      </c>
      <c r="W27" s="1134">
        <f t="shared" si="4"/>
        <v>0</v>
      </c>
      <c r="X27" s="1134">
        <f t="shared" si="4"/>
        <v>0</v>
      </c>
      <c r="Y27" s="1134">
        <f t="shared" si="4"/>
        <v>0</v>
      </c>
      <c r="Z27" s="1134">
        <f t="shared" si="4"/>
        <v>0</v>
      </c>
      <c r="AA27" s="1134">
        <f t="shared" si="4"/>
        <v>0</v>
      </c>
      <c r="AB27" s="1134">
        <f t="shared" si="4"/>
        <v>0</v>
      </c>
      <c r="AC27" s="1137"/>
    </row>
    <row r="28" spans="1:29" s="1138" customFormat="1" ht="15.75">
      <c r="A28" s="1130"/>
      <c r="B28" s="1130"/>
      <c r="C28" s="1168"/>
      <c r="D28" s="1131"/>
      <c r="E28" s="1156" t="s">
        <v>529</v>
      </c>
      <c r="F28" s="1132"/>
      <c r="G28" s="1133"/>
      <c r="H28" s="1133"/>
      <c r="I28" s="1133"/>
      <c r="J28" s="1134"/>
      <c r="K28" s="1135"/>
      <c r="L28" s="1133"/>
      <c r="M28" s="1133"/>
      <c r="N28" s="1133"/>
      <c r="O28" s="1133">
        <v>36</v>
      </c>
      <c r="P28" s="1133"/>
      <c r="Q28" s="1133"/>
      <c r="R28" s="1133">
        <v>4</v>
      </c>
      <c r="S28" s="1133"/>
      <c r="T28" s="1133"/>
      <c r="U28" s="1133"/>
      <c r="V28" s="1133"/>
      <c r="W28" s="1133"/>
      <c r="X28" s="1133"/>
      <c r="Y28" s="1133"/>
      <c r="Z28" s="1133"/>
      <c r="AA28" s="1133"/>
      <c r="AB28" s="1136"/>
      <c r="AC28" s="1137"/>
    </row>
    <row r="29" spans="1:29" s="1138" customFormat="1" ht="15.75">
      <c r="A29" s="1130"/>
      <c r="B29" s="1130"/>
      <c r="C29" s="1168"/>
      <c r="D29" s="1131"/>
      <c r="E29" s="1156" t="s">
        <v>639</v>
      </c>
      <c r="F29" s="1132"/>
      <c r="G29" s="1133"/>
      <c r="H29" s="1133"/>
      <c r="I29" s="1133"/>
      <c r="J29" s="1134">
        <f>SUM(J27:J28)</f>
        <v>16</v>
      </c>
      <c r="K29" s="1134">
        <f aca="true" t="shared" si="5" ref="K29:R29">SUM(K27:K28)</f>
        <v>480</v>
      </c>
      <c r="L29" s="1134">
        <f t="shared" si="5"/>
        <v>210</v>
      </c>
      <c r="M29" s="1134">
        <f t="shared" si="5"/>
        <v>83</v>
      </c>
      <c r="N29" s="1134">
        <f t="shared" si="5"/>
        <v>27</v>
      </c>
      <c r="O29" s="1134">
        <f t="shared" si="5"/>
        <v>136</v>
      </c>
      <c r="P29" s="1134">
        <f t="shared" si="5"/>
        <v>201</v>
      </c>
      <c r="Q29" s="1134">
        <f t="shared" si="5"/>
        <v>0</v>
      </c>
      <c r="R29" s="1134">
        <f t="shared" si="5"/>
        <v>27</v>
      </c>
      <c r="S29" s="1133"/>
      <c r="T29" s="1133"/>
      <c r="U29" s="1133"/>
      <c r="V29" s="1133"/>
      <c r="W29" s="1133"/>
      <c r="X29" s="1133"/>
      <c r="Y29" s="1133"/>
      <c r="Z29" s="1133"/>
      <c r="AA29" s="1133"/>
      <c r="AB29" s="1136"/>
      <c r="AC29" s="1137"/>
    </row>
    <row r="30" spans="1:29" ht="16.5" thickBot="1">
      <c r="A30" s="720"/>
      <c r="B30" s="720"/>
      <c r="C30" s="789"/>
      <c r="D30" s="1047"/>
      <c r="E30" s="1159"/>
      <c r="F30" s="1049"/>
      <c r="G30" s="1050"/>
      <c r="H30" s="1050"/>
      <c r="I30" s="1050"/>
      <c r="J30" s="1051"/>
      <c r="K30" s="1052"/>
      <c r="L30" s="1050"/>
      <c r="M30" s="1050"/>
      <c r="N30" s="1050"/>
      <c r="O30" s="1050"/>
      <c r="P30" s="1050"/>
      <c r="Q30" s="1050"/>
      <c r="R30" s="1050"/>
      <c r="S30" s="1050"/>
      <c r="T30" s="1050"/>
      <c r="U30" s="1050"/>
      <c r="V30" s="1050"/>
      <c r="W30" s="1050"/>
      <c r="X30" s="1050"/>
      <c r="Y30" s="1050"/>
      <c r="Z30" s="1050"/>
      <c r="AA30" s="1050"/>
      <c r="AB30" s="1122"/>
      <c r="AC30" s="721"/>
    </row>
    <row r="31" spans="1:29" ht="16.5" thickBot="1">
      <c r="A31" s="720"/>
      <c r="B31" s="720"/>
      <c r="C31" s="789"/>
      <c r="D31" s="2386" t="s">
        <v>298</v>
      </c>
      <c r="E31" s="2386"/>
      <c r="F31" s="2386"/>
      <c r="G31" s="2386"/>
      <c r="H31" s="2386"/>
      <c r="I31" s="2386"/>
      <c r="J31" s="2386"/>
      <c r="K31" s="2386"/>
      <c r="L31" s="2386"/>
      <c r="M31" s="2386"/>
      <c r="N31" s="2386"/>
      <c r="O31" s="2386"/>
      <c r="P31" s="2386"/>
      <c r="Q31" s="2386"/>
      <c r="R31" s="2386"/>
      <c r="S31" s="2386"/>
      <c r="T31" s="2386"/>
      <c r="U31" s="2386"/>
      <c r="V31" s="2386"/>
      <c r="W31" s="2386"/>
      <c r="X31" s="2386"/>
      <c r="Y31" s="2386"/>
      <c r="Z31" s="2386"/>
      <c r="AA31" s="2386"/>
      <c r="AB31" s="2387"/>
      <c r="AC31" s="721"/>
    </row>
    <row r="32" spans="1:29" ht="15.75">
      <c r="A32" s="720">
        <v>1</v>
      </c>
      <c r="B32" s="720">
        <v>1</v>
      </c>
      <c r="C32" s="789" t="s">
        <v>596</v>
      </c>
      <c r="D32" s="1029" t="s">
        <v>94</v>
      </c>
      <c r="E32" s="1160" t="s">
        <v>116</v>
      </c>
      <c r="F32" s="227" t="s">
        <v>63</v>
      </c>
      <c r="G32" s="1003"/>
      <c r="H32" s="1004"/>
      <c r="I32" s="534"/>
      <c r="J32" s="1044">
        <v>1.5</v>
      </c>
      <c r="K32" s="1018">
        <f aca="true" t="shared" si="6" ref="K32:K37">J32*30</f>
        <v>45</v>
      </c>
      <c r="L32" s="227">
        <v>18</v>
      </c>
      <c r="M32" s="1045"/>
      <c r="N32" s="1045"/>
      <c r="O32" s="1045">
        <v>18</v>
      </c>
      <c r="P32" s="1012">
        <v>27</v>
      </c>
      <c r="Q32" s="1011"/>
      <c r="R32" s="228"/>
      <c r="S32" s="1012">
        <v>2</v>
      </c>
      <c r="T32" s="227"/>
      <c r="U32" s="228"/>
      <c r="V32" s="1012"/>
      <c r="W32" s="227"/>
      <c r="X32" s="228"/>
      <c r="Y32" s="1012"/>
      <c r="Z32" s="227"/>
      <c r="AA32" s="1046"/>
      <c r="AB32" s="1142"/>
      <c r="AC32" s="1126">
        <f t="shared" si="1"/>
        <v>0.4</v>
      </c>
    </row>
    <row r="33" spans="1:29" ht="15.75">
      <c r="A33" s="720">
        <v>3</v>
      </c>
      <c r="B33" s="720">
        <v>2</v>
      </c>
      <c r="C33" s="789" t="s">
        <v>585</v>
      </c>
      <c r="D33" s="1041" t="s">
        <v>113</v>
      </c>
      <c r="E33" s="1155" t="s">
        <v>123</v>
      </c>
      <c r="F33" s="880"/>
      <c r="G33" s="881" t="s">
        <v>63</v>
      </c>
      <c r="H33" s="881"/>
      <c r="I33" s="882"/>
      <c r="J33" s="883">
        <v>3.5</v>
      </c>
      <c r="K33" s="1018">
        <f t="shared" si="6"/>
        <v>105</v>
      </c>
      <c r="L33" s="885">
        <v>54</v>
      </c>
      <c r="M33" s="881">
        <v>27</v>
      </c>
      <c r="N33" s="881"/>
      <c r="O33" s="881">
        <v>27</v>
      </c>
      <c r="P33" s="882">
        <v>51</v>
      </c>
      <c r="Q33" s="888"/>
      <c r="R33" s="886"/>
      <c r="S33" s="882">
        <v>6</v>
      </c>
      <c r="T33" s="885"/>
      <c r="U33" s="886"/>
      <c r="V33" s="882"/>
      <c r="W33" s="885"/>
      <c r="X33" s="886"/>
      <c r="Y33" s="882"/>
      <c r="Z33" s="885"/>
      <c r="AA33" s="887"/>
      <c r="AB33" s="1144"/>
      <c r="AC33" s="1126">
        <f t="shared" si="1"/>
        <v>0.5142857142857142</v>
      </c>
    </row>
    <row r="34" spans="1:29" ht="15.75">
      <c r="A34" s="720">
        <v>5</v>
      </c>
      <c r="B34" s="720">
        <v>3</v>
      </c>
      <c r="C34" s="789" t="s">
        <v>581</v>
      </c>
      <c r="D34" s="1041" t="s">
        <v>142</v>
      </c>
      <c r="E34" s="1155" t="s">
        <v>171</v>
      </c>
      <c r="F34" s="880" t="s">
        <v>63</v>
      </c>
      <c r="G34" s="881"/>
      <c r="H34" s="881"/>
      <c r="I34" s="882"/>
      <c r="J34" s="883">
        <v>2</v>
      </c>
      <c r="K34" s="1018">
        <f t="shared" si="6"/>
        <v>60</v>
      </c>
      <c r="L34" s="885">
        <v>27</v>
      </c>
      <c r="M34" s="881">
        <v>9</v>
      </c>
      <c r="N34" s="881">
        <v>18</v>
      </c>
      <c r="O34" s="881"/>
      <c r="P34" s="882">
        <v>33</v>
      </c>
      <c r="Q34" s="888"/>
      <c r="R34" s="886"/>
      <c r="S34" s="882">
        <v>3</v>
      </c>
      <c r="T34" s="885"/>
      <c r="U34" s="886"/>
      <c r="V34" s="882"/>
      <c r="W34" s="885"/>
      <c r="X34" s="886"/>
      <c r="Y34" s="882"/>
      <c r="Z34" s="885"/>
      <c r="AA34" s="887"/>
      <c r="AB34" s="1144"/>
      <c r="AC34" s="1126">
        <f t="shared" si="1"/>
        <v>0.45</v>
      </c>
    </row>
    <row r="35" spans="1:29" ht="28.5" customHeight="1">
      <c r="A35" s="720">
        <v>6</v>
      </c>
      <c r="B35" s="720">
        <v>4</v>
      </c>
      <c r="C35" s="789" t="s">
        <v>581</v>
      </c>
      <c r="D35" s="1041" t="s">
        <v>148</v>
      </c>
      <c r="E35" s="1155" t="s">
        <v>174</v>
      </c>
      <c r="F35" s="880"/>
      <c r="G35" s="881" t="s">
        <v>63</v>
      </c>
      <c r="H35" s="881"/>
      <c r="I35" s="882"/>
      <c r="J35" s="883">
        <v>2</v>
      </c>
      <c r="K35" s="1018">
        <f t="shared" si="6"/>
        <v>60</v>
      </c>
      <c r="L35" s="885">
        <v>27</v>
      </c>
      <c r="M35" s="881"/>
      <c r="N35" s="881"/>
      <c r="O35" s="881">
        <v>27</v>
      </c>
      <c r="P35" s="882">
        <v>33</v>
      </c>
      <c r="Q35" s="888"/>
      <c r="R35" s="886"/>
      <c r="S35" s="882">
        <v>3</v>
      </c>
      <c r="T35" s="885"/>
      <c r="U35" s="886"/>
      <c r="V35" s="882"/>
      <c r="W35" s="885"/>
      <c r="X35" s="886"/>
      <c r="Y35" s="882"/>
      <c r="Z35" s="885"/>
      <c r="AA35" s="887"/>
      <c r="AB35" s="1144"/>
      <c r="AC35" s="1126">
        <f t="shared" si="1"/>
        <v>0.45</v>
      </c>
    </row>
    <row r="36" spans="1:29" ht="15.75">
      <c r="A36" s="720">
        <v>10</v>
      </c>
      <c r="B36" s="720">
        <v>5</v>
      </c>
      <c r="C36" s="1167" t="s">
        <v>580</v>
      </c>
      <c r="D36" s="1041" t="s">
        <v>158</v>
      </c>
      <c r="E36" s="1155" t="s">
        <v>179</v>
      </c>
      <c r="F36" s="880"/>
      <c r="G36" s="881" t="s">
        <v>63</v>
      </c>
      <c r="H36" s="881"/>
      <c r="I36" s="882"/>
      <c r="J36" s="883">
        <v>3</v>
      </c>
      <c r="K36" s="1018">
        <f t="shared" si="6"/>
        <v>90</v>
      </c>
      <c r="L36" s="885">
        <v>36</v>
      </c>
      <c r="M36" s="881">
        <v>18</v>
      </c>
      <c r="N36" s="881"/>
      <c r="O36" s="881">
        <v>18</v>
      </c>
      <c r="P36" s="882">
        <v>24</v>
      </c>
      <c r="Q36" s="888"/>
      <c r="R36" s="886"/>
      <c r="S36" s="882">
        <v>4</v>
      </c>
      <c r="T36" s="885"/>
      <c r="U36" s="886"/>
      <c r="V36" s="882"/>
      <c r="W36" s="885"/>
      <c r="X36" s="886"/>
      <c r="Y36" s="882"/>
      <c r="Z36" s="885"/>
      <c r="AA36" s="887"/>
      <c r="AB36" s="1144"/>
      <c r="AC36" s="1147">
        <f t="shared" si="1"/>
        <v>0.4</v>
      </c>
    </row>
    <row r="37" spans="1:29" ht="15.75">
      <c r="A37" s="1124">
        <v>9</v>
      </c>
      <c r="B37" s="1124">
        <v>6</v>
      </c>
      <c r="C37" s="1167" t="s">
        <v>586</v>
      </c>
      <c r="D37" s="1041" t="s">
        <v>168</v>
      </c>
      <c r="E37" s="1155" t="s">
        <v>183</v>
      </c>
      <c r="F37" s="880" t="s">
        <v>63</v>
      </c>
      <c r="G37" s="881"/>
      <c r="H37" s="881"/>
      <c r="I37" s="882"/>
      <c r="J37" s="883">
        <v>3</v>
      </c>
      <c r="K37" s="1125">
        <f t="shared" si="6"/>
        <v>90</v>
      </c>
      <c r="L37" s="885">
        <v>45</v>
      </c>
      <c r="M37" s="881">
        <v>27</v>
      </c>
      <c r="N37" s="881">
        <v>9</v>
      </c>
      <c r="O37" s="881">
        <v>9</v>
      </c>
      <c r="P37" s="882">
        <v>45</v>
      </c>
      <c r="Q37" s="888"/>
      <c r="R37" s="886"/>
      <c r="S37" s="882">
        <v>5</v>
      </c>
      <c r="T37" s="885"/>
      <c r="U37" s="886"/>
      <c r="V37" s="882"/>
      <c r="W37" s="885"/>
      <c r="X37" s="886"/>
      <c r="Y37" s="882"/>
      <c r="Z37" s="885"/>
      <c r="AA37" s="887"/>
      <c r="AB37" s="1144"/>
      <c r="AC37" s="1126">
        <f t="shared" si="1"/>
        <v>0.5</v>
      </c>
    </row>
    <row r="38" spans="3:30" s="1130" customFormat="1" ht="15.75">
      <c r="C38" s="1168"/>
      <c r="D38" s="1131"/>
      <c r="E38" s="1156" t="s">
        <v>640</v>
      </c>
      <c r="F38" s="1132">
        <v>3</v>
      </c>
      <c r="G38" s="1133">
        <v>3</v>
      </c>
      <c r="H38" s="1133"/>
      <c r="I38" s="1133"/>
      <c r="J38" s="1134">
        <f>SUM(J32:J37)</f>
        <v>15</v>
      </c>
      <c r="K38" s="1134">
        <f aca="true" t="shared" si="7" ref="K38:AB38">SUM(K32:K37)</f>
        <v>450</v>
      </c>
      <c r="L38" s="1134">
        <f t="shared" si="7"/>
        <v>207</v>
      </c>
      <c r="M38" s="1134">
        <f t="shared" si="7"/>
        <v>81</v>
      </c>
      <c r="N38" s="1134">
        <f t="shared" si="7"/>
        <v>27</v>
      </c>
      <c r="O38" s="1134">
        <f t="shared" si="7"/>
        <v>99</v>
      </c>
      <c r="P38" s="1134">
        <f t="shared" si="7"/>
        <v>213</v>
      </c>
      <c r="Q38" s="1134">
        <f t="shared" si="7"/>
        <v>0</v>
      </c>
      <c r="R38" s="1134">
        <f t="shared" si="7"/>
        <v>0</v>
      </c>
      <c r="S38" s="1134">
        <f t="shared" si="7"/>
        <v>23</v>
      </c>
      <c r="T38" s="1134">
        <f t="shared" si="7"/>
        <v>0</v>
      </c>
      <c r="U38" s="1134">
        <f t="shared" si="7"/>
        <v>0</v>
      </c>
      <c r="V38" s="1134">
        <f t="shared" si="7"/>
        <v>0</v>
      </c>
      <c r="W38" s="1134">
        <f t="shared" si="7"/>
        <v>0</v>
      </c>
      <c r="X38" s="1134">
        <f t="shared" si="7"/>
        <v>0</v>
      </c>
      <c r="Y38" s="1134">
        <f t="shared" si="7"/>
        <v>0</v>
      </c>
      <c r="Z38" s="1134">
        <f t="shared" si="7"/>
        <v>0</v>
      </c>
      <c r="AA38" s="1134">
        <f t="shared" si="7"/>
        <v>0</v>
      </c>
      <c r="AB38" s="1179">
        <f t="shared" si="7"/>
        <v>0</v>
      </c>
      <c r="AC38" s="1137"/>
      <c r="AD38" s="1146"/>
    </row>
    <row r="39" spans="3:30" s="1130" customFormat="1" ht="15.75">
      <c r="C39" s="1168"/>
      <c r="D39" s="1131"/>
      <c r="E39" s="1156" t="s">
        <v>529</v>
      </c>
      <c r="F39" s="1132"/>
      <c r="G39" s="1133"/>
      <c r="H39" s="1133"/>
      <c r="I39" s="1133"/>
      <c r="J39" s="1134"/>
      <c r="K39" s="1135"/>
      <c r="L39" s="1133"/>
      <c r="M39" s="1133"/>
      <c r="N39" s="1133"/>
      <c r="O39" s="1133">
        <v>36</v>
      </c>
      <c r="P39" s="1133"/>
      <c r="Q39" s="1133"/>
      <c r="R39" s="1133"/>
      <c r="S39" s="1133">
        <v>4</v>
      </c>
      <c r="T39" s="1133"/>
      <c r="U39" s="1133"/>
      <c r="V39" s="1133"/>
      <c r="W39" s="1133"/>
      <c r="X39" s="1133"/>
      <c r="Y39" s="1133"/>
      <c r="Z39" s="1133"/>
      <c r="AA39" s="1133"/>
      <c r="AB39" s="1145"/>
      <c r="AC39" s="1137"/>
      <c r="AD39" s="1146"/>
    </row>
    <row r="40" spans="3:30" s="1130" customFormat="1" ht="15.75">
      <c r="C40" s="1168"/>
      <c r="D40" s="1131"/>
      <c r="E40" s="1156" t="s">
        <v>641</v>
      </c>
      <c r="F40" s="1132"/>
      <c r="G40" s="1133"/>
      <c r="H40" s="1133"/>
      <c r="I40" s="1133"/>
      <c r="J40" s="1134">
        <f>SUM(J38:J39)</f>
        <v>15</v>
      </c>
      <c r="K40" s="1134">
        <f aca="true" t="shared" si="8" ref="K40:S40">SUM(K38:K39)</f>
        <v>450</v>
      </c>
      <c r="L40" s="1134">
        <f t="shared" si="8"/>
        <v>207</v>
      </c>
      <c r="M40" s="1134">
        <f t="shared" si="8"/>
        <v>81</v>
      </c>
      <c r="N40" s="1134">
        <f t="shared" si="8"/>
        <v>27</v>
      </c>
      <c r="O40" s="1134">
        <f t="shared" si="8"/>
        <v>135</v>
      </c>
      <c r="P40" s="1134">
        <f t="shared" si="8"/>
        <v>213</v>
      </c>
      <c r="Q40" s="1134">
        <f t="shared" si="8"/>
        <v>0</v>
      </c>
      <c r="R40" s="1134">
        <f t="shared" si="8"/>
        <v>0</v>
      </c>
      <c r="S40" s="1134">
        <f t="shared" si="8"/>
        <v>27</v>
      </c>
      <c r="T40" s="1133"/>
      <c r="U40" s="1133"/>
      <c r="V40" s="1133"/>
      <c r="W40" s="1133"/>
      <c r="X40" s="1133"/>
      <c r="Y40" s="1133"/>
      <c r="Z40" s="1133"/>
      <c r="AA40" s="1133"/>
      <c r="AB40" s="1145"/>
      <c r="AC40" s="1137"/>
      <c r="AD40" s="1146"/>
    </row>
    <row r="41" spans="3:30" s="720" customFormat="1" ht="6" customHeight="1">
      <c r="C41" s="789"/>
      <c r="D41" s="1123"/>
      <c r="E41" s="1158"/>
      <c r="F41" s="981"/>
      <c r="G41" s="868"/>
      <c r="H41" s="868"/>
      <c r="I41" s="868"/>
      <c r="J41" s="838"/>
      <c r="K41" s="838"/>
      <c r="L41" s="838"/>
      <c r="M41" s="838"/>
      <c r="N41" s="838"/>
      <c r="O41" s="838"/>
      <c r="P41" s="838"/>
      <c r="Q41" s="838"/>
      <c r="R41" s="838"/>
      <c r="S41" s="838"/>
      <c r="T41" s="868"/>
      <c r="U41" s="868"/>
      <c r="V41" s="868"/>
      <c r="W41" s="868"/>
      <c r="X41" s="868"/>
      <c r="Y41" s="868"/>
      <c r="Z41" s="868"/>
      <c r="AA41" s="868"/>
      <c r="AB41" s="1143"/>
      <c r="AC41" s="1126"/>
      <c r="AD41" s="1150"/>
    </row>
    <row r="42" spans="3:30" s="1127" customFormat="1" ht="15.75">
      <c r="C42" s="1169"/>
      <c r="D42" s="1128"/>
      <c r="E42" s="1161" t="s">
        <v>637</v>
      </c>
      <c r="F42" s="1121"/>
      <c r="G42" s="875"/>
      <c r="H42" s="875"/>
      <c r="I42" s="875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875"/>
      <c r="U42" s="875"/>
      <c r="V42" s="875"/>
      <c r="W42" s="875"/>
      <c r="X42" s="875"/>
      <c r="Y42" s="875"/>
      <c r="Z42" s="875"/>
      <c r="AA42" s="875"/>
      <c r="AB42" s="1149"/>
      <c r="AC42" s="1129"/>
      <c r="AD42" s="1151"/>
    </row>
    <row r="43" spans="3:30" s="1127" customFormat="1" ht="15.75">
      <c r="C43" s="1169"/>
      <c r="D43" s="1128"/>
      <c r="E43" s="1161" t="s">
        <v>635</v>
      </c>
      <c r="F43" s="1121">
        <v>7</v>
      </c>
      <c r="G43" s="875">
        <v>9</v>
      </c>
      <c r="H43" s="875"/>
      <c r="I43" s="875"/>
      <c r="J43" s="952">
        <f>J38+J27+J17</f>
        <v>60</v>
      </c>
      <c r="K43" s="952">
        <f aca="true" t="shared" si="9" ref="K43:S43">K38+K27+K17</f>
        <v>1800</v>
      </c>
      <c r="L43" s="952">
        <f t="shared" si="9"/>
        <v>792</v>
      </c>
      <c r="M43" s="952">
        <f t="shared" si="9"/>
        <v>344</v>
      </c>
      <c r="N43" s="952">
        <f t="shared" si="9"/>
        <v>114</v>
      </c>
      <c r="O43" s="952">
        <f t="shared" si="9"/>
        <v>334</v>
      </c>
      <c r="P43" s="952">
        <f t="shared" si="9"/>
        <v>804</v>
      </c>
      <c r="Q43" s="952">
        <f t="shared" si="9"/>
        <v>25</v>
      </c>
      <c r="R43" s="952">
        <f t="shared" si="9"/>
        <v>23</v>
      </c>
      <c r="S43" s="952">
        <f t="shared" si="9"/>
        <v>23</v>
      </c>
      <c r="T43" s="875"/>
      <c r="U43" s="875"/>
      <c r="V43" s="875"/>
      <c r="W43" s="875"/>
      <c r="X43" s="875"/>
      <c r="Y43" s="875"/>
      <c r="Z43" s="875"/>
      <c r="AA43" s="875"/>
      <c r="AB43" s="1149"/>
      <c r="AC43" s="1129"/>
      <c r="AD43" s="1151"/>
    </row>
    <row r="44" spans="3:30" s="1127" customFormat="1" ht="25.5">
      <c r="C44" s="1169" t="s">
        <v>598</v>
      </c>
      <c r="D44" s="1128"/>
      <c r="E44" s="1161" t="s">
        <v>529</v>
      </c>
      <c r="F44" s="1121"/>
      <c r="G44" s="1180" t="s">
        <v>618</v>
      </c>
      <c r="H44" s="875"/>
      <c r="I44" s="875"/>
      <c r="J44" s="952">
        <v>7</v>
      </c>
      <c r="K44" s="952">
        <f>30*J44</f>
        <v>210</v>
      </c>
      <c r="L44" s="952">
        <f>M44+O44</f>
        <v>132</v>
      </c>
      <c r="M44" s="952">
        <f>M39+M28+M18</f>
        <v>4</v>
      </c>
      <c r="N44" s="952">
        <f>N39+N28+N18</f>
        <v>0</v>
      </c>
      <c r="O44" s="952">
        <f>O39+O28+O18</f>
        <v>128</v>
      </c>
      <c r="P44" s="952">
        <f>K44-L44</f>
        <v>78</v>
      </c>
      <c r="Q44" s="952">
        <f>Q39+Q28+Q18</f>
        <v>4</v>
      </c>
      <c r="R44" s="952">
        <f>R39+R28+R18</f>
        <v>4</v>
      </c>
      <c r="S44" s="952">
        <f>S39+S28+S18</f>
        <v>4</v>
      </c>
      <c r="T44" s="875"/>
      <c r="U44" s="875"/>
      <c r="V44" s="875"/>
      <c r="W44" s="875"/>
      <c r="X44" s="875"/>
      <c r="Y44" s="875"/>
      <c r="Z44" s="875"/>
      <c r="AA44" s="875"/>
      <c r="AB44" s="1149"/>
      <c r="AC44" s="1129"/>
      <c r="AD44" s="1151"/>
    </row>
    <row r="45" spans="3:30" s="1127" customFormat="1" ht="15.75">
      <c r="C45" s="1169"/>
      <c r="D45" s="1128"/>
      <c r="E45" s="1161" t="s">
        <v>636</v>
      </c>
      <c r="F45" s="1121">
        <v>7</v>
      </c>
      <c r="G45" s="875">
        <v>11</v>
      </c>
      <c r="H45" s="875"/>
      <c r="I45" s="875"/>
      <c r="J45" s="952">
        <f>SUM(J43:J44)</f>
        <v>67</v>
      </c>
      <c r="K45" s="952">
        <f aca="true" t="shared" si="10" ref="K45:S45">SUM(K43:K44)</f>
        <v>2010</v>
      </c>
      <c r="L45" s="952">
        <f t="shared" si="10"/>
        <v>924</v>
      </c>
      <c r="M45" s="952">
        <f t="shared" si="10"/>
        <v>348</v>
      </c>
      <c r="N45" s="952">
        <f t="shared" si="10"/>
        <v>114</v>
      </c>
      <c r="O45" s="952">
        <f t="shared" si="10"/>
        <v>462</v>
      </c>
      <c r="P45" s="952">
        <f t="shared" si="10"/>
        <v>882</v>
      </c>
      <c r="Q45" s="952">
        <f t="shared" si="10"/>
        <v>29</v>
      </c>
      <c r="R45" s="952">
        <f t="shared" si="10"/>
        <v>27</v>
      </c>
      <c r="S45" s="952">
        <f t="shared" si="10"/>
        <v>27</v>
      </c>
      <c r="T45" s="875"/>
      <c r="U45" s="875"/>
      <c r="V45" s="875"/>
      <c r="W45" s="875"/>
      <c r="X45" s="875"/>
      <c r="Y45" s="875"/>
      <c r="Z45" s="875"/>
      <c r="AA45" s="875"/>
      <c r="AB45" s="1149"/>
      <c r="AC45" s="1129"/>
      <c r="AD45" s="1151"/>
    </row>
    <row r="46" spans="4:29" ht="15.75">
      <c r="D46" s="1047"/>
      <c r="E46" s="1162"/>
      <c r="F46" s="1049"/>
      <c r="G46" s="1050"/>
      <c r="H46" s="1050"/>
      <c r="I46" s="1050"/>
      <c r="J46" s="1051"/>
      <c r="K46" s="1051"/>
      <c r="L46" s="1051"/>
      <c r="M46" s="1051"/>
      <c r="N46" s="1051"/>
      <c r="O46" s="1051"/>
      <c r="P46" s="1051"/>
      <c r="Q46" s="1051"/>
      <c r="R46" s="1051"/>
      <c r="S46" s="1051"/>
      <c r="T46" s="1050"/>
      <c r="U46" s="1050"/>
      <c r="V46" s="1050"/>
      <c r="W46" s="1050"/>
      <c r="X46" s="1050"/>
      <c r="Y46" s="1050"/>
      <c r="Z46" s="1050"/>
      <c r="AA46" s="1050"/>
      <c r="AB46" s="54"/>
      <c r="AC46" s="721"/>
    </row>
    <row r="47" spans="1:29" ht="15.75">
      <c r="A47" s="67" t="s">
        <v>650</v>
      </c>
      <c r="D47" s="1047"/>
      <c r="E47" s="1162"/>
      <c r="F47" s="1049"/>
      <c r="G47" s="1050"/>
      <c r="H47" s="1050"/>
      <c r="I47" s="1050"/>
      <c r="J47" s="1051"/>
      <c r="K47" s="1051"/>
      <c r="L47" s="1051"/>
      <c r="M47" s="1051"/>
      <c r="N47" s="1051"/>
      <c r="O47" s="1051"/>
      <c r="P47" s="1051"/>
      <c r="Q47" s="1051"/>
      <c r="R47" s="1051"/>
      <c r="S47" s="1051"/>
      <c r="T47" s="1050"/>
      <c r="U47" s="1050"/>
      <c r="V47" s="1050"/>
      <c r="W47" s="1050"/>
      <c r="X47" s="1050"/>
      <c r="Y47" s="1050"/>
      <c r="Z47" s="1050"/>
      <c r="AA47" s="1050"/>
      <c r="AB47" s="54"/>
      <c r="AC47" s="721"/>
    </row>
    <row r="48" spans="4:29" ht="15.75">
      <c r="D48" s="1047"/>
      <c r="E48" s="1162"/>
      <c r="F48" s="1049"/>
      <c r="G48" s="1050"/>
      <c r="H48" s="1050"/>
      <c r="I48" s="1050"/>
      <c r="J48" s="1051"/>
      <c r="K48" s="1051"/>
      <c r="L48" s="1051"/>
      <c r="M48" s="1051"/>
      <c r="N48" s="1051"/>
      <c r="O48" s="1051"/>
      <c r="P48" s="1051"/>
      <c r="Q48" s="1051"/>
      <c r="R48" s="1051"/>
      <c r="S48" s="1051"/>
      <c r="T48" s="1050"/>
      <c r="U48" s="1050"/>
      <c r="V48" s="1050"/>
      <c r="W48" s="1050"/>
      <c r="X48" s="1050"/>
      <c r="Y48" s="1050"/>
      <c r="Z48" s="1050"/>
      <c r="AA48" s="1050"/>
      <c r="AB48" s="54"/>
      <c r="AC48" s="721"/>
    </row>
    <row r="49" spans="1:29" ht="15.75">
      <c r="A49" s="1170" t="s">
        <v>576</v>
      </c>
      <c r="B49" s="1173">
        <f>SUMIF(C$8:C$45,A49,J$8:J$45)</f>
        <v>0</v>
      </c>
      <c r="C49" s="1176">
        <f>B49/67*100</f>
        <v>0</v>
      </c>
      <c r="D49" s="1047">
        <v>0</v>
      </c>
      <c r="E49" s="845">
        <v>0</v>
      </c>
      <c r="F49" s="1049"/>
      <c r="G49" s="1050"/>
      <c r="H49" s="1050"/>
      <c r="I49" s="1050"/>
      <c r="J49" s="1051"/>
      <c r="K49" s="1051"/>
      <c r="L49" s="1051"/>
      <c r="M49" s="1051"/>
      <c r="N49" s="1051"/>
      <c r="O49" s="1051"/>
      <c r="P49" s="1051"/>
      <c r="Q49" s="1051"/>
      <c r="R49" s="1051"/>
      <c r="S49" s="1051"/>
      <c r="T49" s="1050"/>
      <c r="U49" s="1050"/>
      <c r="V49" s="1050"/>
      <c r="W49" s="1050"/>
      <c r="X49" s="1050"/>
      <c r="Y49" s="1050"/>
      <c r="Z49" s="1050"/>
      <c r="AA49" s="1050"/>
      <c r="AB49" s="54"/>
      <c r="AC49" s="721"/>
    </row>
    <row r="50" spans="1:29" ht="15.75">
      <c r="A50" s="1170" t="s">
        <v>577</v>
      </c>
      <c r="B50" s="1173">
        <f aca="true" t="shared" si="11" ref="B50:B73">SUMIF(C$8:C$45,A50,J$8:J$45)</f>
        <v>0</v>
      </c>
      <c r="C50" s="1176">
        <f aca="true" t="shared" si="12" ref="C50:C73">B50/67*100</f>
        <v>0</v>
      </c>
      <c r="D50" s="1047">
        <v>0</v>
      </c>
      <c r="E50" s="845">
        <v>0</v>
      </c>
      <c r="F50" s="1049"/>
      <c r="G50" s="1050"/>
      <c r="H50" s="1050"/>
      <c r="I50" s="1050"/>
      <c r="J50" s="1051"/>
      <c r="K50" s="1051"/>
      <c r="L50" s="1051"/>
      <c r="M50" s="1051"/>
      <c r="N50" s="1051"/>
      <c r="O50" s="1051"/>
      <c r="P50" s="1051"/>
      <c r="Q50" s="1051"/>
      <c r="R50" s="1051"/>
      <c r="S50" s="1051"/>
      <c r="T50" s="1050"/>
      <c r="U50" s="1050"/>
      <c r="V50" s="1050"/>
      <c r="W50" s="1050"/>
      <c r="X50" s="1050"/>
      <c r="Y50" s="1050"/>
      <c r="Z50" s="1050"/>
      <c r="AA50" s="1050"/>
      <c r="AB50" s="54"/>
      <c r="AC50" s="721"/>
    </row>
    <row r="51" spans="1:29" ht="15.75">
      <c r="A51" s="1170" t="s">
        <v>578</v>
      </c>
      <c r="B51" s="1173">
        <f t="shared" si="11"/>
        <v>0</v>
      </c>
      <c r="C51" s="1176">
        <f t="shared" si="12"/>
        <v>0</v>
      </c>
      <c r="D51" s="1047">
        <v>0</v>
      </c>
      <c r="E51" s="845">
        <v>0</v>
      </c>
      <c r="F51" s="1049"/>
      <c r="G51" s="1050"/>
      <c r="H51" s="1050"/>
      <c r="I51" s="1050"/>
      <c r="J51" s="1051"/>
      <c r="K51" s="1051"/>
      <c r="L51" s="1051"/>
      <c r="M51" s="1051"/>
      <c r="N51" s="1051"/>
      <c r="O51" s="1051"/>
      <c r="P51" s="1051"/>
      <c r="Q51" s="1051"/>
      <c r="R51" s="1051"/>
      <c r="S51" s="1051"/>
      <c r="T51" s="1050"/>
      <c r="U51" s="1050"/>
      <c r="V51" s="1050"/>
      <c r="W51" s="1050"/>
      <c r="X51" s="1050"/>
      <c r="Y51" s="1050"/>
      <c r="Z51" s="1050"/>
      <c r="AA51" s="1050"/>
      <c r="AB51" s="54"/>
      <c r="AC51" s="721"/>
    </row>
    <row r="52" spans="1:29" ht="15.75">
      <c r="A52" s="1170" t="s">
        <v>579</v>
      </c>
      <c r="B52" s="1173">
        <f t="shared" si="11"/>
        <v>0</v>
      </c>
      <c r="C52" s="1176">
        <f t="shared" si="12"/>
        <v>0</v>
      </c>
      <c r="D52" s="1047">
        <v>0</v>
      </c>
      <c r="E52" s="845">
        <v>0</v>
      </c>
      <c r="F52" s="1049"/>
      <c r="G52" s="1050"/>
      <c r="H52" s="1050"/>
      <c r="I52" s="1050"/>
      <c r="J52" s="1051"/>
      <c r="K52" s="1051"/>
      <c r="L52" s="1051"/>
      <c r="M52" s="1051"/>
      <c r="N52" s="1051"/>
      <c r="O52" s="1051"/>
      <c r="P52" s="1051"/>
      <c r="Q52" s="1051"/>
      <c r="R52" s="1051"/>
      <c r="S52" s="1051"/>
      <c r="T52" s="1050"/>
      <c r="U52" s="1050"/>
      <c r="V52" s="1050"/>
      <c r="W52" s="1050"/>
      <c r="X52" s="1050"/>
      <c r="Y52" s="1050"/>
      <c r="Z52" s="1050"/>
      <c r="AA52" s="1050"/>
      <c r="AB52" s="54"/>
      <c r="AC52" s="721"/>
    </row>
    <row r="53" spans="1:29" ht="15.75">
      <c r="A53" s="1170" t="s">
        <v>580</v>
      </c>
      <c r="B53" s="1173">
        <f t="shared" si="11"/>
        <v>3</v>
      </c>
      <c r="C53" s="1176">
        <f t="shared" si="12"/>
        <v>4.477611940298507</v>
      </c>
      <c r="D53" s="1047">
        <v>2</v>
      </c>
      <c r="E53" s="845">
        <v>3.3333333333333335</v>
      </c>
      <c r="F53" s="1049"/>
      <c r="G53" s="1050"/>
      <c r="H53" s="1050"/>
      <c r="I53" s="1050"/>
      <c r="J53" s="1051"/>
      <c r="K53" s="1051"/>
      <c r="L53" s="1051"/>
      <c r="M53" s="1051"/>
      <c r="N53" s="1051"/>
      <c r="O53" s="1051"/>
      <c r="P53" s="1051"/>
      <c r="Q53" s="1051"/>
      <c r="R53" s="1051"/>
      <c r="S53" s="1051"/>
      <c r="T53" s="1050"/>
      <c r="U53" s="1050"/>
      <c r="V53" s="1050"/>
      <c r="W53" s="1050"/>
      <c r="X53" s="1050"/>
      <c r="Y53" s="1050"/>
      <c r="Z53" s="1050"/>
      <c r="AA53" s="1050"/>
      <c r="AB53" s="54"/>
      <c r="AC53" s="721"/>
    </row>
    <row r="54" spans="1:29" ht="15.75">
      <c r="A54" s="1170" t="s">
        <v>581</v>
      </c>
      <c r="B54" s="1173">
        <f t="shared" si="11"/>
        <v>18</v>
      </c>
      <c r="C54" s="1176">
        <f t="shared" si="12"/>
        <v>26.865671641791046</v>
      </c>
      <c r="D54" s="1047">
        <v>14.5</v>
      </c>
      <c r="E54" s="845">
        <v>24.166666666666668</v>
      </c>
      <c r="F54" s="1049"/>
      <c r="G54" s="1050"/>
      <c r="H54" s="1050"/>
      <c r="I54" s="1050"/>
      <c r="J54" s="1051"/>
      <c r="K54" s="1051"/>
      <c r="L54" s="1051"/>
      <c r="M54" s="1051"/>
      <c r="N54" s="1051"/>
      <c r="O54" s="1051"/>
      <c r="P54" s="1051"/>
      <c r="Q54" s="1051"/>
      <c r="R54" s="1051"/>
      <c r="S54" s="1051"/>
      <c r="T54" s="1050"/>
      <c r="U54" s="1050"/>
      <c r="V54" s="1050"/>
      <c r="W54" s="1050"/>
      <c r="X54" s="1050"/>
      <c r="Y54" s="1050"/>
      <c r="Z54" s="1050"/>
      <c r="AA54" s="1050"/>
      <c r="AB54" s="54"/>
      <c r="AC54" s="721"/>
    </row>
    <row r="55" spans="1:29" ht="15.75">
      <c r="A55" s="1170" t="s">
        <v>582</v>
      </c>
      <c r="B55" s="1173">
        <f t="shared" si="11"/>
        <v>0</v>
      </c>
      <c r="C55" s="1176">
        <f t="shared" si="12"/>
        <v>0</v>
      </c>
      <c r="D55" s="1047">
        <v>0</v>
      </c>
      <c r="E55" s="845">
        <v>0</v>
      </c>
      <c r="F55" s="1049"/>
      <c r="G55" s="1050"/>
      <c r="H55" s="1050"/>
      <c r="I55" s="1050"/>
      <c r="J55" s="1051"/>
      <c r="K55" s="1051"/>
      <c r="L55" s="1051"/>
      <c r="M55" s="1051"/>
      <c r="N55" s="1051"/>
      <c r="O55" s="1051"/>
      <c r="P55" s="1051"/>
      <c r="Q55" s="1051"/>
      <c r="R55" s="1051"/>
      <c r="S55" s="1051"/>
      <c r="T55" s="1050"/>
      <c r="U55" s="1050"/>
      <c r="V55" s="1050"/>
      <c r="W55" s="1050"/>
      <c r="X55" s="1050"/>
      <c r="Y55" s="1050"/>
      <c r="Z55" s="1050"/>
      <c r="AA55" s="1050"/>
      <c r="AB55" s="54"/>
      <c r="AC55" s="721"/>
    </row>
    <row r="56" spans="1:29" ht="15.75">
      <c r="A56" s="1170" t="s">
        <v>583</v>
      </c>
      <c r="B56" s="1173">
        <f t="shared" si="11"/>
        <v>2</v>
      </c>
      <c r="C56" s="1176">
        <f t="shared" si="12"/>
        <v>2.9850746268656714</v>
      </c>
      <c r="D56" s="1047">
        <v>2</v>
      </c>
      <c r="E56" s="845">
        <v>3.3333333333333335</v>
      </c>
      <c r="F56" s="1049"/>
      <c r="G56" s="1050"/>
      <c r="H56" s="1050"/>
      <c r="I56" s="1050"/>
      <c r="J56" s="1051"/>
      <c r="K56" s="1051"/>
      <c r="L56" s="1051"/>
      <c r="M56" s="1051"/>
      <c r="N56" s="1051"/>
      <c r="O56" s="1051"/>
      <c r="P56" s="1051"/>
      <c r="Q56" s="1051"/>
      <c r="R56" s="1051"/>
      <c r="S56" s="1051"/>
      <c r="T56" s="1050"/>
      <c r="U56" s="1050"/>
      <c r="V56" s="1050"/>
      <c r="W56" s="1050"/>
      <c r="X56" s="1050"/>
      <c r="Y56" s="1050"/>
      <c r="Z56" s="1050"/>
      <c r="AA56" s="1050"/>
      <c r="AB56" s="54"/>
      <c r="AC56" s="721"/>
    </row>
    <row r="57" spans="1:29" ht="15.75">
      <c r="A57" s="1170" t="s">
        <v>584</v>
      </c>
      <c r="B57" s="1173">
        <f t="shared" si="11"/>
        <v>0</v>
      </c>
      <c r="C57" s="1176">
        <f t="shared" si="12"/>
        <v>0</v>
      </c>
      <c r="D57" s="1047">
        <v>0</v>
      </c>
      <c r="E57" s="845">
        <v>0</v>
      </c>
      <c r="F57" s="1049"/>
      <c r="G57" s="1050"/>
      <c r="H57" s="1050"/>
      <c r="I57" s="1050"/>
      <c r="J57" s="1051"/>
      <c r="K57" s="1051"/>
      <c r="L57" s="1051"/>
      <c r="M57" s="1051"/>
      <c r="N57" s="1051"/>
      <c r="O57" s="1051"/>
      <c r="P57" s="1051"/>
      <c r="Q57" s="1051"/>
      <c r="R57" s="1051"/>
      <c r="S57" s="1051"/>
      <c r="T57" s="1050"/>
      <c r="U57" s="1050"/>
      <c r="V57" s="1050"/>
      <c r="W57" s="1050"/>
      <c r="X57" s="1050"/>
      <c r="Y57" s="1050"/>
      <c r="Z57" s="1050"/>
      <c r="AA57" s="1050"/>
      <c r="AB57" s="54"/>
      <c r="AC57" s="721"/>
    </row>
    <row r="58" spans="1:29" ht="15.75">
      <c r="A58" s="1170" t="s">
        <v>585</v>
      </c>
      <c r="B58" s="1173">
        <f t="shared" si="11"/>
        <v>14</v>
      </c>
      <c r="C58" s="1176">
        <f t="shared" si="12"/>
        <v>20.8955223880597</v>
      </c>
      <c r="D58" s="1047">
        <v>12.5</v>
      </c>
      <c r="E58" s="845">
        <v>20.833333333333336</v>
      </c>
      <c r="F58" s="1049"/>
      <c r="G58" s="1050"/>
      <c r="H58" s="1050"/>
      <c r="I58" s="1050"/>
      <c r="J58" s="1051"/>
      <c r="K58" s="1051"/>
      <c r="L58" s="1051"/>
      <c r="M58" s="1051"/>
      <c r="N58" s="1051"/>
      <c r="O58" s="1051"/>
      <c r="P58" s="1051"/>
      <c r="Q58" s="1051"/>
      <c r="R58" s="1051"/>
      <c r="S58" s="1051"/>
      <c r="T58" s="1050"/>
      <c r="U58" s="1050"/>
      <c r="V58" s="1050"/>
      <c r="W58" s="1050"/>
      <c r="X58" s="1050"/>
      <c r="Y58" s="1050"/>
      <c r="Z58" s="1050"/>
      <c r="AA58" s="1050"/>
      <c r="AB58" s="54"/>
      <c r="AC58" s="721"/>
    </row>
    <row r="59" spans="1:29" ht="15.75">
      <c r="A59" s="1170" t="s">
        <v>586</v>
      </c>
      <c r="B59" s="1173">
        <f t="shared" si="11"/>
        <v>6</v>
      </c>
      <c r="C59" s="1176">
        <f t="shared" si="12"/>
        <v>8.955223880597014</v>
      </c>
      <c r="D59" s="1047">
        <v>6</v>
      </c>
      <c r="E59" s="845">
        <v>10</v>
      </c>
      <c r="F59" s="1049"/>
      <c r="G59" s="1050"/>
      <c r="H59" s="1050"/>
      <c r="I59" s="1050"/>
      <c r="J59" s="1051"/>
      <c r="K59" s="1051"/>
      <c r="L59" s="1051"/>
      <c r="M59" s="1051"/>
      <c r="N59" s="1051"/>
      <c r="O59" s="1051"/>
      <c r="P59" s="1051"/>
      <c r="Q59" s="1051"/>
      <c r="R59" s="1051"/>
      <c r="S59" s="1051"/>
      <c r="T59" s="1050"/>
      <c r="U59" s="1050"/>
      <c r="V59" s="1050"/>
      <c r="W59" s="1050"/>
      <c r="X59" s="1050"/>
      <c r="Y59" s="1050"/>
      <c r="Z59" s="1050"/>
      <c r="AA59" s="1050"/>
      <c r="AB59" s="54"/>
      <c r="AC59" s="721"/>
    </row>
    <row r="60" spans="1:29" ht="15.75">
      <c r="A60" s="1170" t="s">
        <v>587</v>
      </c>
      <c r="B60" s="1173">
        <f t="shared" si="11"/>
        <v>0</v>
      </c>
      <c r="C60" s="1176">
        <f t="shared" si="12"/>
        <v>0</v>
      </c>
      <c r="D60" s="1047">
        <v>0</v>
      </c>
      <c r="E60" s="845">
        <v>0</v>
      </c>
      <c r="F60" s="1049"/>
      <c r="G60" s="1050"/>
      <c r="H60" s="1050"/>
      <c r="I60" s="1050"/>
      <c r="J60" s="1051"/>
      <c r="K60" s="1051"/>
      <c r="L60" s="1051"/>
      <c r="M60" s="1051"/>
      <c r="N60" s="1051"/>
      <c r="O60" s="1051"/>
      <c r="P60" s="1051"/>
      <c r="Q60" s="1051"/>
      <c r="R60" s="1051"/>
      <c r="S60" s="1051"/>
      <c r="T60" s="1050"/>
      <c r="U60" s="1050"/>
      <c r="V60" s="1050"/>
      <c r="W60" s="1050"/>
      <c r="X60" s="1050"/>
      <c r="Y60" s="1050"/>
      <c r="Z60" s="1050"/>
      <c r="AA60" s="1050"/>
      <c r="AB60" s="54"/>
      <c r="AC60" s="721"/>
    </row>
    <row r="61" spans="1:29" ht="15.75">
      <c r="A61" s="1170" t="s">
        <v>588</v>
      </c>
      <c r="B61" s="1173">
        <f t="shared" si="11"/>
        <v>0</v>
      </c>
      <c r="C61" s="1176">
        <f t="shared" si="12"/>
        <v>0</v>
      </c>
      <c r="D61" s="1047">
        <v>0</v>
      </c>
      <c r="E61" s="845">
        <v>0</v>
      </c>
      <c r="F61" s="1049"/>
      <c r="G61" s="1050"/>
      <c r="H61" s="1050"/>
      <c r="I61" s="1050"/>
      <c r="J61" s="1051"/>
      <c r="K61" s="1051"/>
      <c r="L61" s="1051"/>
      <c r="M61" s="1051"/>
      <c r="N61" s="1051"/>
      <c r="O61" s="1051"/>
      <c r="P61" s="1051"/>
      <c r="Q61" s="1051"/>
      <c r="R61" s="1051"/>
      <c r="S61" s="1051"/>
      <c r="T61" s="1050"/>
      <c r="U61" s="1050"/>
      <c r="V61" s="1050"/>
      <c r="W61" s="1050"/>
      <c r="X61" s="1050"/>
      <c r="Y61" s="1050"/>
      <c r="Z61" s="1050"/>
      <c r="AA61" s="1050"/>
      <c r="AB61" s="54"/>
      <c r="AC61" s="721"/>
    </row>
    <row r="62" spans="1:29" ht="15.75">
      <c r="A62" s="1170" t="s">
        <v>589</v>
      </c>
      <c r="B62" s="1173">
        <f t="shared" si="11"/>
        <v>0</v>
      </c>
      <c r="C62" s="1176">
        <f t="shared" si="12"/>
        <v>0</v>
      </c>
      <c r="D62" s="1047">
        <v>0</v>
      </c>
      <c r="E62" s="845">
        <v>0</v>
      </c>
      <c r="F62" s="1049"/>
      <c r="G62" s="1050"/>
      <c r="H62" s="1050"/>
      <c r="I62" s="1050"/>
      <c r="J62" s="1051"/>
      <c r="K62" s="1051"/>
      <c r="L62" s="1051"/>
      <c r="M62" s="1051"/>
      <c r="N62" s="1051"/>
      <c r="O62" s="1051"/>
      <c r="P62" s="1051"/>
      <c r="Q62" s="1051"/>
      <c r="R62" s="1051"/>
      <c r="S62" s="1051"/>
      <c r="T62" s="1050"/>
      <c r="U62" s="1050"/>
      <c r="V62" s="1050"/>
      <c r="W62" s="1050"/>
      <c r="X62" s="1050"/>
      <c r="Y62" s="1050"/>
      <c r="Z62" s="1050"/>
      <c r="AA62" s="1050"/>
      <c r="AB62" s="54"/>
      <c r="AC62" s="721"/>
    </row>
    <row r="63" spans="1:29" ht="15.75">
      <c r="A63" s="1170" t="s">
        <v>590</v>
      </c>
      <c r="B63" s="1173">
        <f t="shared" si="11"/>
        <v>0</v>
      </c>
      <c r="C63" s="1176">
        <f t="shared" si="12"/>
        <v>0</v>
      </c>
      <c r="D63" s="1047">
        <v>0</v>
      </c>
      <c r="E63" s="845">
        <v>0</v>
      </c>
      <c r="F63" s="1049"/>
      <c r="G63" s="1050"/>
      <c r="H63" s="1050"/>
      <c r="I63" s="1050"/>
      <c r="J63" s="1051"/>
      <c r="K63" s="1051"/>
      <c r="L63" s="1051"/>
      <c r="M63" s="1051"/>
      <c r="N63" s="1051"/>
      <c r="O63" s="1051"/>
      <c r="P63" s="1051"/>
      <c r="Q63" s="1051"/>
      <c r="R63" s="1051"/>
      <c r="S63" s="1051"/>
      <c r="T63" s="1050"/>
      <c r="U63" s="1050"/>
      <c r="V63" s="1050"/>
      <c r="W63" s="1050"/>
      <c r="X63" s="1050"/>
      <c r="Y63" s="1050"/>
      <c r="Z63" s="1050"/>
      <c r="AA63" s="1050"/>
      <c r="AB63" s="54"/>
      <c r="AC63" s="721"/>
    </row>
    <row r="64" spans="1:29" ht="15.75">
      <c r="A64" s="1170" t="s">
        <v>591</v>
      </c>
      <c r="B64" s="1173">
        <f t="shared" si="11"/>
        <v>0</v>
      </c>
      <c r="C64" s="1176">
        <f t="shared" si="12"/>
        <v>0</v>
      </c>
      <c r="D64" s="1047">
        <v>0</v>
      </c>
      <c r="E64" s="845">
        <v>0</v>
      </c>
      <c r="F64" s="1049"/>
      <c r="G64" s="1050"/>
      <c r="H64" s="1050"/>
      <c r="I64" s="1050"/>
      <c r="J64" s="1051"/>
      <c r="K64" s="1051"/>
      <c r="L64" s="1051"/>
      <c r="M64" s="1051"/>
      <c r="N64" s="1051"/>
      <c r="O64" s="1051"/>
      <c r="P64" s="1051"/>
      <c r="Q64" s="1051"/>
      <c r="R64" s="1051"/>
      <c r="S64" s="1051"/>
      <c r="T64" s="1050"/>
      <c r="U64" s="1050"/>
      <c r="V64" s="1050"/>
      <c r="W64" s="1050"/>
      <c r="X64" s="1050"/>
      <c r="Y64" s="1050"/>
      <c r="Z64" s="1050"/>
      <c r="AA64" s="1050"/>
      <c r="AB64" s="54"/>
      <c r="AC64" s="721"/>
    </row>
    <row r="65" spans="1:29" ht="15.75">
      <c r="A65" s="1170" t="s">
        <v>592</v>
      </c>
      <c r="B65" s="1173">
        <f t="shared" si="11"/>
        <v>0</v>
      </c>
      <c r="C65" s="1176">
        <f t="shared" si="12"/>
        <v>0</v>
      </c>
      <c r="D65" s="1047">
        <v>0</v>
      </c>
      <c r="E65" s="845">
        <v>0</v>
      </c>
      <c r="F65" s="1049"/>
      <c r="G65" s="1050"/>
      <c r="H65" s="1050"/>
      <c r="I65" s="1050"/>
      <c r="J65" s="1051"/>
      <c r="K65" s="1051"/>
      <c r="L65" s="1051"/>
      <c r="M65" s="1051"/>
      <c r="N65" s="1051"/>
      <c r="O65" s="1051"/>
      <c r="P65" s="1051"/>
      <c r="Q65" s="1051"/>
      <c r="R65" s="1051"/>
      <c r="S65" s="1051"/>
      <c r="T65" s="1050"/>
      <c r="U65" s="1050"/>
      <c r="V65" s="1050"/>
      <c r="W65" s="1050"/>
      <c r="X65" s="1050"/>
      <c r="Y65" s="1050"/>
      <c r="Z65" s="1050"/>
      <c r="AA65" s="1050"/>
      <c r="AB65" s="54"/>
      <c r="AC65" s="721"/>
    </row>
    <row r="66" spans="1:29" ht="15.75">
      <c r="A66" s="1170" t="s">
        <v>593</v>
      </c>
      <c r="B66" s="1173">
        <f t="shared" si="11"/>
        <v>8</v>
      </c>
      <c r="C66" s="1176">
        <f t="shared" si="12"/>
        <v>11.940298507462686</v>
      </c>
      <c r="D66" s="1047">
        <v>7</v>
      </c>
      <c r="E66" s="845">
        <v>11.666666666666666</v>
      </c>
      <c r="F66" s="1049"/>
      <c r="G66" s="1050"/>
      <c r="H66" s="1050"/>
      <c r="I66" s="1050"/>
      <c r="J66" s="1051"/>
      <c r="K66" s="1051"/>
      <c r="L66" s="1051"/>
      <c r="M66" s="1051"/>
      <c r="N66" s="1051"/>
      <c r="O66" s="1051"/>
      <c r="P66" s="1051"/>
      <c r="Q66" s="1051"/>
      <c r="R66" s="1051"/>
      <c r="S66" s="1051"/>
      <c r="T66" s="1050"/>
      <c r="U66" s="1050"/>
      <c r="V66" s="1050"/>
      <c r="W66" s="1050"/>
      <c r="X66" s="1050"/>
      <c r="Y66" s="1050"/>
      <c r="Z66" s="1050"/>
      <c r="AA66" s="1050"/>
      <c r="AB66" s="54"/>
      <c r="AC66" s="721"/>
    </row>
    <row r="67" spans="1:29" ht="15.75">
      <c r="A67" s="1170" t="s">
        <v>547</v>
      </c>
      <c r="B67" s="1173">
        <f t="shared" si="11"/>
        <v>0</v>
      </c>
      <c r="C67" s="1176">
        <f t="shared" si="12"/>
        <v>0</v>
      </c>
      <c r="D67" s="1047">
        <v>0</v>
      </c>
      <c r="E67" s="845">
        <v>0</v>
      </c>
      <c r="F67" s="1049"/>
      <c r="G67" s="1050"/>
      <c r="H67" s="1050"/>
      <c r="I67" s="1050"/>
      <c r="J67" s="1051"/>
      <c r="K67" s="1051"/>
      <c r="L67" s="1051"/>
      <c r="M67" s="1051"/>
      <c r="N67" s="1051"/>
      <c r="O67" s="1051"/>
      <c r="P67" s="1051"/>
      <c r="Q67" s="1051"/>
      <c r="R67" s="1051"/>
      <c r="S67" s="1051"/>
      <c r="T67" s="1050"/>
      <c r="U67" s="1050"/>
      <c r="V67" s="1050"/>
      <c r="W67" s="1050"/>
      <c r="X67" s="1050"/>
      <c r="Y67" s="1050"/>
      <c r="Z67" s="1050"/>
      <c r="AA67" s="1050"/>
      <c r="AB67" s="54"/>
      <c r="AC67" s="721"/>
    </row>
    <row r="68" spans="1:29" ht="15.75">
      <c r="A68" s="1170" t="s">
        <v>594</v>
      </c>
      <c r="B68" s="1173">
        <f t="shared" si="11"/>
        <v>0</v>
      </c>
      <c r="C68" s="1176">
        <f t="shared" si="12"/>
        <v>0</v>
      </c>
      <c r="D68" s="1047">
        <v>0</v>
      </c>
      <c r="E68" s="845">
        <v>0</v>
      </c>
      <c r="F68" s="1049"/>
      <c r="G68" s="1050"/>
      <c r="H68" s="1050"/>
      <c r="I68" s="1050"/>
      <c r="J68" s="1051"/>
      <c r="K68" s="1051"/>
      <c r="L68" s="1051"/>
      <c r="M68" s="1051"/>
      <c r="N68" s="1051"/>
      <c r="O68" s="1051"/>
      <c r="P68" s="1051"/>
      <c r="Q68" s="1051"/>
      <c r="R68" s="1051"/>
      <c r="S68" s="1051"/>
      <c r="T68" s="1050"/>
      <c r="U68" s="1050"/>
      <c r="V68" s="1050"/>
      <c r="W68" s="1050"/>
      <c r="X68" s="1050"/>
      <c r="Y68" s="1050"/>
      <c r="Z68" s="1050"/>
      <c r="AA68" s="1050"/>
      <c r="AB68" s="54"/>
      <c r="AC68" s="721"/>
    </row>
    <row r="69" spans="1:29" ht="15.75">
      <c r="A69" s="1170" t="s">
        <v>595</v>
      </c>
      <c r="B69" s="1173">
        <f t="shared" si="11"/>
        <v>0</v>
      </c>
      <c r="C69" s="1176">
        <f t="shared" si="12"/>
        <v>0</v>
      </c>
      <c r="D69" s="1047">
        <v>0</v>
      </c>
      <c r="E69" s="845">
        <v>0</v>
      </c>
      <c r="F69" s="1049"/>
      <c r="G69" s="1050"/>
      <c r="H69" s="1050"/>
      <c r="I69" s="1050"/>
      <c r="J69" s="1051"/>
      <c r="K69" s="1051"/>
      <c r="L69" s="1051"/>
      <c r="M69" s="1051"/>
      <c r="N69" s="1051"/>
      <c r="O69" s="1051"/>
      <c r="P69" s="1051"/>
      <c r="Q69" s="1051"/>
      <c r="R69" s="1051"/>
      <c r="S69" s="1051"/>
      <c r="T69" s="1050"/>
      <c r="U69" s="1050"/>
      <c r="V69" s="1050"/>
      <c r="W69" s="1050"/>
      <c r="X69" s="1050"/>
      <c r="Y69" s="1050"/>
      <c r="Z69" s="1050"/>
      <c r="AA69" s="1050"/>
      <c r="AB69" s="54"/>
      <c r="AC69" s="721"/>
    </row>
    <row r="70" spans="1:29" ht="15.75">
      <c r="A70" s="1170" t="s">
        <v>596</v>
      </c>
      <c r="B70" s="1173">
        <f t="shared" si="11"/>
        <v>5</v>
      </c>
      <c r="C70" s="1176">
        <f t="shared" si="12"/>
        <v>7.462686567164178</v>
      </c>
      <c r="D70" s="1047">
        <v>5</v>
      </c>
      <c r="E70" s="845">
        <v>8.333333333333332</v>
      </c>
      <c r="F70" s="1049"/>
      <c r="G70" s="1050"/>
      <c r="H70" s="1050"/>
      <c r="I70" s="1050"/>
      <c r="J70" s="1051"/>
      <c r="K70" s="1051"/>
      <c r="L70" s="1051"/>
      <c r="M70" s="1051"/>
      <c r="N70" s="1051"/>
      <c r="O70" s="1051"/>
      <c r="P70" s="1051"/>
      <c r="Q70" s="1051"/>
      <c r="R70" s="1051"/>
      <c r="S70" s="1051"/>
      <c r="T70" s="1050"/>
      <c r="U70" s="1050"/>
      <c r="V70" s="1050"/>
      <c r="W70" s="1050"/>
      <c r="X70" s="1050"/>
      <c r="Y70" s="1050"/>
      <c r="Z70" s="1050"/>
      <c r="AA70" s="1050"/>
      <c r="AB70" s="54"/>
      <c r="AC70" s="721"/>
    </row>
    <row r="71" spans="1:29" ht="15.75">
      <c r="A71" s="1170" t="s">
        <v>597</v>
      </c>
      <c r="B71" s="1173">
        <f t="shared" si="11"/>
        <v>4</v>
      </c>
      <c r="C71" s="1176">
        <f t="shared" si="12"/>
        <v>5.970149253731343</v>
      </c>
      <c r="D71" s="1047">
        <v>4</v>
      </c>
      <c r="E71" s="845">
        <v>6.666666666666667</v>
      </c>
      <c r="F71" s="1049"/>
      <c r="G71" s="1050"/>
      <c r="H71" s="1050"/>
      <c r="I71" s="1050"/>
      <c r="J71" s="1051"/>
      <c r="K71" s="1051"/>
      <c r="L71" s="1051"/>
      <c r="M71" s="1051"/>
      <c r="N71" s="1051"/>
      <c r="O71" s="1051"/>
      <c r="P71" s="1051"/>
      <c r="Q71" s="1051"/>
      <c r="R71" s="1051"/>
      <c r="S71" s="1051"/>
      <c r="T71" s="1050"/>
      <c r="U71" s="1050"/>
      <c r="V71" s="1050"/>
      <c r="W71" s="1050"/>
      <c r="X71" s="1050"/>
      <c r="Y71" s="1050"/>
      <c r="Z71" s="1050"/>
      <c r="AA71" s="1050"/>
      <c r="AB71" s="54"/>
      <c r="AC71" s="721"/>
    </row>
    <row r="72" spans="1:29" ht="15.75">
      <c r="A72" s="1170" t="s">
        <v>598</v>
      </c>
      <c r="B72" s="1173">
        <f t="shared" si="11"/>
        <v>7</v>
      </c>
      <c r="C72" s="1176">
        <f t="shared" si="12"/>
        <v>10.44776119402985</v>
      </c>
      <c r="D72" s="1047">
        <v>7</v>
      </c>
      <c r="E72" s="845">
        <v>11.666666666666666</v>
      </c>
      <c r="F72" s="1049"/>
      <c r="G72" s="1050"/>
      <c r="H72" s="1050"/>
      <c r="I72" s="1050"/>
      <c r="J72" s="1051"/>
      <c r="K72" s="1051"/>
      <c r="L72" s="1051"/>
      <c r="M72" s="1051"/>
      <c r="N72" s="1051"/>
      <c r="O72" s="1051"/>
      <c r="P72" s="1051"/>
      <c r="Q72" s="1051"/>
      <c r="R72" s="1051"/>
      <c r="S72" s="1051"/>
      <c r="T72" s="1050"/>
      <c r="U72" s="1050"/>
      <c r="V72" s="1050"/>
      <c r="W72" s="1050"/>
      <c r="X72" s="1050"/>
      <c r="Y72" s="1050"/>
      <c r="Z72" s="1050"/>
      <c r="AA72" s="1050"/>
      <c r="AB72" s="54"/>
      <c r="AC72" s="721"/>
    </row>
    <row r="73" spans="1:29" ht="15.75">
      <c r="A73" s="1171" t="s">
        <v>599</v>
      </c>
      <c r="B73" s="1173">
        <f t="shared" si="11"/>
        <v>0</v>
      </c>
      <c r="C73" s="1176">
        <f t="shared" si="12"/>
        <v>0</v>
      </c>
      <c r="D73" s="1047">
        <v>0</v>
      </c>
      <c r="E73" s="845">
        <v>0</v>
      </c>
      <c r="F73" s="1049"/>
      <c r="G73" s="1050"/>
      <c r="H73" s="1050"/>
      <c r="I73" s="1050"/>
      <c r="J73" s="1051"/>
      <c r="K73" s="1051"/>
      <c r="L73" s="1051"/>
      <c r="M73" s="1051"/>
      <c r="N73" s="1051"/>
      <c r="O73" s="1051"/>
      <c r="P73" s="1051"/>
      <c r="Q73" s="1051"/>
      <c r="R73" s="1051"/>
      <c r="S73" s="1051"/>
      <c r="T73" s="1050"/>
      <c r="U73" s="1050"/>
      <c r="V73" s="1050"/>
      <c r="W73" s="1050"/>
      <c r="X73" s="1050"/>
      <c r="Y73" s="1050"/>
      <c r="Z73" s="1050"/>
      <c r="AA73" s="1050"/>
      <c r="AB73" s="54"/>
      <c r="AC73" s="721"/>
    </row>
    <row r="74" spans="1:29" ht="15.75">
      <c r="A74" s="1172"/>
      <c r="B74" s="1177">
        <f>SUM(B49:B73)</f>
        <v>67</v>
      </c>
      <c r="C74" s="1177">
        <f>SUM(C49:C73)</f>
        <v>100</v>
      </c>
      <c r="D74" s="1047">
        <f>SUM(D49:D73)</f>
        <v>60</v>
      </c>
      <c r="E74" s="1047">
        <f>SUM(E49:E73)</f>
        <v>100.00000000000001</v>
      </c>
      <c r="F74" s="1049"/>
      <c r="G74" s="1050"/>
      <c r="H74" s="1050"/>
      <c r="I74" s="1050"/>
      <c r="J74" s="1051"/>
      <c r="K74" s="1051"/>
      <c r="L74" s="1051"/>
      <c r="M74" s="1051"/>
      <c r="N74" s="1051"/>
      <c r="O74" s="1051"/>
      <c r="P74" s="1051"/>
      <c r="Q74" s="1051"/>
      <c r="R74" s="1051"/>
      <c r="S74" s="1051"/>
      <c r="T74" s="1050"/>
      <c r="U74" s="1050"/>
      <c r="V74" s="1050"/>
      <c r="W74" s="1050"/>
      <c r="X74" s="1050"/>
      <c r="Y74" s="1050"/>
      <c r="Z74" s="1050"/>
      <c r="AA74" s="1050"/>
      <c r="AB74" s="54"/>
      <c r="AC74" s="721"/>
    </row>
    <row r="75" spans="4:29" ht="15.75">
      <c r="D75" s="1047"/>
      <c r="E75" s="1162"/>
      <c r="F75" s="1049"/>
      <c r="G75" s="1050"/>
      <c r="H75" s="1175"/>
      <c r="I75" s="1050"/>
      <c r="J75" s="1051"/>
      <c r="K75" s="1051"/>
      <c r="L75" s="1051"/>
      <c r="M75" s="1051"/>
      <c r="N75" s="1051"/>
      <c r="O75" s="1051"/>
      <c r="P75" s="1051"/>
      <c r="Q75" s="1051"/>
      <c r="R75" s="1051"/>
      <c r="S75" s="1051"/>
      <c r="T75" s="1050"/>
      <c r="U75" s="1050"/>
      <c r="V75" s="1050"/>
      <c r="W75" s="1050"/>
      <c r="X75" s="1050"/>
      <c r="Y75" s="1050"/>
      <c r="Z75" s="1050"/>
      <c r="AA75" s="1050"/>
      <c r="AB75" s="54"/>
      <c r="AC75" s="721"/>
    </row>
    <row r="76" spans="3:29" ht="15.75">
      <c r="C76" s="1174"/>
      <c r="D76" s="1047"/>
      <c r="E76" s="1162"/>
      <c r="F76" s="1049"/>
      <c r="G76" s="1050"/>
      <c r="H76" s="1050"/>
      <c r="I76" s="1050"/>
      <c r="J76" s="1051"/>
      <c r="K76" s="1051"/>
      <c r="L76" s="1051"/>
      <c r="M76" s="1051"/>
      <c r="N76" s="1051"/>
      <c r="O76" s="1051"/>
      <c r="P76" s="1051"/>
      <c r="Q76" s="1051"/>
      <c r="R76" s="1051"/>
      <c r="S76" s="1051"/>
      <c r="T76" s="1050"/>
      <c r="U76" s="1050"/>
      <c r="V76" s="1050"/>
      <c r="W76" s="1050"/>
      <c r="X76" s="1050"/>
      <c r="Y76" s="1050"/>
      <c r="Z76" s="1050"/>
      <c r="AA76" s="1050"/>
      <c r="AB76" s="54"/>
      <c r="AC76" s="721"/>
    </row>
    <row r="77" spans="4:29" ht="15.75">
      <c r="D77" s="1047"/>
      <c r="E77" s="1162"/>
      <c r="F77" s="1049"/>
      <c r="G77" s="1050"/>
      <c r="H77" s="1050"/>
      <c r="I77" s="1050"/>
      <c r="J77" s="1051"/>
      <c r="K77" s="1051"/>
      <c r="L77" s="1051"/>
      <c r="M77" s="1051"/>
      <c r="N77" s="1051"/>
      <c r="O77" s="1051"/>
      <c r="P77" s="1051"/>
      <c r="Q77" s="1051"/>
      <c r="R77" s="1051"/>
      <c r="S77" s="1051"/>
      <c r="T77" s="1050"/>
      <c r="U77" s="1050"/>
      <c r="V77" s="1050"/>
      <c r="W77" s="1050"/>
      <c r="X77" s="1050"/>
      <c r="Y77" s="1050"/>
      <c r="Z77" s="1050"/>
      <c r="AA77" s="1050"/>
      <c r="AB77" s="54"/>
      <c r="AC77" s="721"/>
    </row>
    <row r="78" spans="4:29" ht="15.75">
      <c r="D78" s="1047"/>
      <c r="E78" s="1162"/>
      <c r="F78" s="1049"/>
      <c r="G78" s="1050"/>
      <c r="H78" s="1050"/>
      <c r="I78" s="1050"/>
      <c r="J78" s="1051"/>
      <c r="K78" s="1051"/>
      <c r="L78" s="1051"/>
      <c r="M78" s="1051"/>
      <c r="N78" s="1051"/>
      <c r="O78" s="1051"/>
      <c r="P78" s="1051"/>
      <c r="Q78" s="1051"/>
      <c r="R78" s="1051"/>
      <c r="S78" s="1051"/>
      <c r="T78" s="1050"/>
      <c r="U78" s="1050"/>
      <c r="V78" s="1050"/>
      <c r="W78" s="1050"/>
      <c r="X78" s="1050"/>
      <c r="Y78" s="1050"/>
      <c r="Z78" s="1050"/>
      <c r="AA78" s="1050"/>
      <c r="AB78" s="54"/>
      <c r="AC78" s="721"/>
    </row>
    <row r="79" spans="4:29" ht="15.75">
      <c r="D79" s="1047"/>
      <c r="E79" s="1162"/>
      <c r="F79" s="1049"/>
      <c r="G79" s="1050"/>
      <c r="H79" s="1050"/>
      <c r="I79" s="1050"/>
      <c r="J79" s="1051"/>
      <c r="K79" s="1051"/>
      <c r="L79" s="1051"/>
      <c r="M79" s="1051"/>
      <c r="N79" s="1051"/>
      <c r="O79" s="1051"/>
      <c r="P79" s="1051"/>
      <c r="Q79" s="1051"/>
      <c r="R79" s="1051"/>
      <c r="S79" s="1051"/>
      <c r="T79" s="1050"/>
      <c r="U79" s="1050"/>
      <c r="V79" s="1050"/>
      <c r="W79" s="1050"/>
      <c r="X79" s="1050"/>
      <c r="Y79" s="1050"/>
      <c r="Z79" s="1050"/>
      <c r="AA79" s="1050"/>
      <c r="AB79" s="54"/>
      <c r="AC79" s="721"/>
    </row>
    <row r="80" spans="4:29" ht="15.75">
      <c r="D80" s="1047"/>
      <c r="E80" s="1162"/>
      <c r="F80" s="1049"/>
      <c r="G80" s="1050"/>
      <c r="H80" s="1050"/>
      <c r="I80" s="1050"/>
      <c r="J80" s="1051"/>
      <c r="K80" s="1051"/>
      <c r="L80" s="1051"/>
      <c r="M80" s="1051"/>
      <c r="N80" s="1051"/>
      <c r="O80" s="1051"/>
      <c r="P80" s="1051"/>
      <c r="Q80" s="1051"/>
      <c r="R80" s="1051"/>
      <c r="S80" s="1051"/>
      <c r="T80" s="1050"/>
      <c r="U80" s="1050"/>
      <c r="V80" s="1050"/>
      <c r="W80" s="1050"/>
      <c r="X80" s="1050"/>
      <c r="Y80" s="1050"/>
      <c r="Z80" s="1050"/>
      <c r="AA80" s="1050"/>
      <c r="AB80" s="54"/>
      <c r="AC80" s="721"/>
    </row>
    <row r="81" spans="4:29" ht="15.75">
      <c r="D81" s="1047"/>
      <c r="E81" s="1162"/>
      <c r="F81" s="1049"/>
      <c r="G81" s="1050"/>
      <c r="H81" s="1050"/>
      <c r="I81" s="1050"/>
      <c r="J81" s="1051"/>
      <c r="K81" s="1051"/>
      <c r="L81" s="1051"/>
      <c r="M81" s="1051"/>
      <c r="N81" s="1051"/>
      <c r="O81" s="1051"/>
      <c r="P81" s="1051"/>
      <c r="Q81" s="1051"/>
      <c r="R81" s="1051"/>
      <c r="S81" s="1051"/>
      <c r="T81" s="1050"/>
      <c r="U81" s="1050"/>
      <c r="V81" s="1050"/>
      <c r="W81" s="1050"/>
      <c r="X81" s="1050"/>
      <c r="Y81" s="1050"/>
      <c r="Z81" s="1050"/>
      <c r="AA81" s="1050"/>
      <c r="AB81" s="54"/>
      <c r="AC81" s="721"/>
    </row>
    <row r="82" spans="4:29" ht="15.75">
      <c r="D82" s="1047"/>
      <c r="E82" s="1162"/>
      <c r="F82" s="1049"/>
      <c r="G82" s="1050"/>
      <c r="H82" s="1050"/>
      <c r="I82" s="1050"/>
      <c r="J82" s="1051"/>
      <c r="K82" s="1051"/>
      <c r="L82" s="1051"/>
      <c r="M82" s="1051"/>
      <c r="N82" s="1051"/>
      <c r="O82" s="1051"/>
      <c r="P82" s="1051"/>
      <c r="Q82" s="1051"/>
      <c r="R82" s="1051"/>
      <c r="S82" s="1051"/>
      <c r="T82" s="1050"/>
      <c r="U82" s="1050"/>
      <c r="V82" s="1050"/>
      <c r="W82" s="1050"/>
      <c r="X82" s="1050"/>
      <c r="Y82" s="1050"/>
      <c r="Z82" s="1050"/>
      <c r="AA82" s="1050"/>
      <c r="AB82" s="54"/>
      <c r="AC82" s="721"/>
    </row>
    <row r="83" spans="4:29" ht="15.75">
      <c r="D83" s="1047"/>
      <c r="E83" s="1162"/>
      <c r="F83" s="1049"/>
      <c r="G83" s="1050"/>
      <c r="H83" s="1050"/>
      <c r="I83" s="1050"/>
      <c r="J83" s="1051"/>
      <c r="K83" s="1051"/>
      <c r="L83" s="1051"/>
      <c r="M83" s="1051"/>
      <c r="N83" s="1051"/>
      <c r="O83" s="1051"/>
      <c r="P83" s="1051"/>
      <c r="Q83" s="1051"/>
      <c r="R83" s="1051"/>
      <c r="S83" s="1051"/>
      <c r="T83" s="1050"/>
      <c r="U83" s="1050"/>
      <c r="V83" s="1050"/>
      <c r="W83" s="1050"/>
      <c r="X83" s="1050"/>
      <c r="Y83" s="1050"/>
      <c r="Z83" s="1050"/>
      <c r="AA83" s="1050"/>
      <c r="AB83" s="54"/>
      <c r="AC83" s="721"/>
    </row>
    <row r="84" spans="4:29" ht="15.75">
      <c r="D84" s="1047"/>
      <c r="E84" s="1162"/>
      <c r="F84" s="1049"/>
      <c r="G84" s="1050"/>
      <c r="H84" s="1050"/>
      <c r="I84" s="1050"/>
      <c r="J84" s="1051"/>
      <c r="K84" s="1051"/>
      <c r="L84" s="1051"/>
      <c r="M84" s="1051"/>
      <c r="N84" s="1051"/>
      <c r="O84" s="1051"/>
      <c r="P84" s="1051"/>
      <c r="Q84" s="1051"/>
      <c r="R84" s="1051"/>
      <c r="S84" s="1051"/>
      <c r="T84" s="1050"/>
      <c r="U84" s="1050"/>
      <c r="V84" s="1050"/>
      <c r="W84" s="1050"/>
      <c r="X84" s="1050"/>
      <c r="Y84" s="1050"/>
      <c r="Z84" s="1050"/>
      <c r="AA84" s="1050"/>
      <c r="AB84" s="54"/>
      <c r="AC84" s="721"/>
    </row>
    <row r="85" spans="4:29" ht="15.75">
      <c r="D85" s="1047"/>
      <c r="E85" s="1162"/>
      <c r="F85" s="1049"/>
      <c r="G85" s="1050"/>
      <c r="H85" s="1050"/>
      <c r="I85" s="1050"/>
      <c r="J85" s="1051"/>
      <c r="K85" s="1051"/>
      <c r="L85" s="1051"/>
      <c r="M85" s="1051"/>
      <c r="N85" s="1051"/>
      <c r="O85" s="1051"/>
      <c r="P85" s="1051"/>
      <c r="Q85" s="1051"/>
      <c r="R85" s="1051"/>
      <c r="S85" s="1051"/>
      <c r="T85" s="1050"/>
      <c r="U85" s="1050"/>
      <c r="V85" s="1050"/>
      <c r="W85" s="1050"/>
      <c r="X85" s="1050"/>
      <c r="Y85" s="1050"/>
      <c r="Z85" s="1050"/>
      <c r="AA85" s="1050"/>
      <c r="AB85" s="54"/>
      <c r="AC85" s="721"/>
    </row>
    <row r="86" spans="4:29" ht="15.75">
      <c r="D86" s="1047"/>
      <c r="E86" s="1162"/>
      <c r="F86" s="1049"/>
      <c r="G86" s="1050"/>
      <c r="H86" s="1050"/>
      <c r="I86" s="1050"/>
      <c r="J86" s="1051"/>
      <c r="K86" s="1051"/>
      <c r="L86" s="1051"/>
      <c r="M86" s="1051"/>
      <c r="N86" s="1051"/>
      <c r="O86" s="1051"/>
      <c r="P86" s="1051"/>
      <c r="Q86" s="1051"/>
      <c r="R86" s="1051"/>
      <c r="S86" s="1051"/>
      <c r="T86" s="1050"/>
      <c r="U86" s="1050"/>
      <c r="V86" s="1050"/>
      <c r="W86" s="1050"/>
      <c r="X86" s="1050"/>
      <c r="Y86" s="1050"/>
      <c r="Z86" s="1050"/>
      <c r="AA86" s="1050"/>
      <c r="AB86" s="54"/>
      <c r="AC86" s="721"/>
    </row>
    <row r="87" spans="4:29" ht="15.75">
      <c r="D87" s="1047"/>
      <c r="E87" s="1162"/>
      <c r="F87" s="1049"/>
      <c r="G87" s="1050"/>
      <c r="H87" s="1050"/>
      <c r="I87" s="1050"/>
      <c r="J87" s="1051"/>
      <c r="K87" s="1051"/>
      <c r="L87" s="1051"/>
      <c r="M87" s="1051"/>
      <c r="N87" s="1051"/>
      <c r="O87" s="1051"/>
      <c r="P87" s="1051"/>
      <c r="Q87" s="1051"/>
      <c r="R87" s="1051"/>
      <c r="S87" s="1051"/>
      <c r="T87" s="1050"/>
      <c r="U87" s="1050"/>
      <c r="V87" s="1050"/>
      <c r="W87" s="1050"/>
      <c r="X87" s="1050"/>
      <c r="Y87" s="1050"/>
      <c r="Z87" s="1050"/>
      <c r="AA87" s="1050"/>
      <c r="AB87" s="54"/>
      <c r="AC87" s="721"/>
    </row>
    <row r="88" spans="4:29" ht="15.75">
      <c r="D88" s="1047"/>
      <c r="E88" s="1162"/>
      <c r="F88" s="1049"/>
      <c r="G88" s="1050"/>
      <c r="H88" s="1050"/>
      <c r="I88" s="1050"/>
      <c r="J88" s="1051"/>
      <c r="K88" s="1051"/>
      <c r="L88" s="1051"/>
      <c r="M88" s="1051"/>
      <c r="N88" s="1051"/>
      <c r="O88" s="1051"/>
      <c r="P88" s="1051"/>
      <c r="Q88" s="1051"/>
      <c r="R88" s="1051"/>
      <c r="S88" s="1051"/>
      <c r="T88" s="1050"/>
      <c r="U88" s="1050"/>
      <c r="V88" s="1050"/>
      <c r="W88" s="1050"/>
      <c r="X88" s="1050"/>
      <c r="Y88" s="1050"/>
      <c r="Z88" s="1050"/>
      <c r="AA88" s="1050"/>
      <c r="AB88" s="54"/>
      <c r="AC88" s="721"/>
    </row>
    <row r="89" spans="4:29" ht="15.75">
      <c r="D89" s="1047"/>
      <c r="E89" s="1162"/>
      <c r="F89" s="1049"/>
      <c r="G89" s="1050"/>
      <c r="H89" s="1050"/>
      <c r="I89" s="1050"/>
      <c r="J89" s="1051"/>
      <c r="K89" s="1051"/>
      <c r="L89" s="1051"/>
      <c r="M89" s="1051"/>
      <c r="N89" s="1051"/>
      <c r="O89" s="1051"/>
      <c r="P89" s="1051"/>
      <c r="Q89" s="1051"/>
      <c r="R89" s="1051"/>
      <c r="S89" s="1051"/>
      <c r="T89" s="1050"/>
      <c r="U89" s="1050"/>
      <c r="V89" s="1050"/>
      <c r="W89" s="1050"/>
      <c r="X89" s="1050"/>
      <c r="Y89" s="1050"/>
      <c r="Z89" s="1050"/>
      <c r="AA89" s="1050"/>
      <c r="AB89" s="54"/>
      <c r="AC89" s="721"/>
    </row>
    <row r="90" spans="4:29" ht="15.75">
      <c r="D90" s="1047"/>
      <c r="E90" s="1162"/>
      <c r="F90" s="1049"/>
      <c r="G90" s="1050"/>
      <c r="H90" s="1050"/>
      <c r="I90" s="1050"/>
      <c r="J90" s="1051"/>
      <c r="K90" s="1051"/>
      <c r="L90" s="1051"/>
      <c r="M90" s="1051"/>
      <c r="N90" s="1051"/>
      <c r="O90" s="1051"/>
      <c r="P90" s="1051"/>
      <c r="Q90" s="1051"/>
      <c r="R90" s="1051"/>
      <c r="S90" s="1051"/>
      <c r="T90" s="1050"/>
      <c r="U90" s="1050"/>
      <c r="V90" s="1050"/>
      <c r="W90" s="1050"/>
      <c r="X90" s="1050"/>
      <c r="Y90" s="1050"/>
      <c r="Z90" s="1050"/>
      <c r="AA90" s="1050"/>
      <c r="AB90" s="54"/>
      <c r="AC90" s="721"/>
    </row>
    <row r="91" spans="4:29" ht="15.75">
      <c r="D91" s="1047"/>
      <c r="E91" s="1162"/>
      <c r="F91" s="1049"/>
      <c r="G91" s="1050"/>
      <c r="H91" s="1050"/>
      <c r="I91" s="1050"/>
      <c r="J91" s="1051"/>
      <c r="K91" s="1051"/>
      <c r="L91" s="1051"/>
      <c r="M91" s="1051"/>
      <c r="N91" s="1051"/>
      <c r="O91" s="1051"/>
      <c r="P91" s="1051"/>
      <c r="Q91" s="1051"/>
      <c r="R91" s="1051"/>
      <c r="S91" s="1051"/>
      <c r="T91" s="1050"/>
      <c r="U91" s="1050"/>
      <c r="V91" s="1050"/>
      <c r="W91" s="1050"/>
      <c r="X91" s="1050"/>
      <c r="Y91" s="1050"/>
      <c r="Z91" s="1050"/>
      <c r="AA91" s="1050"/>
      <c r="AB91" s="54"/>
      <c r="AC91" s="721"/>
    </row>
    <row r="92" spans="4:29" ht="15.75">
      <c r="D92" s="1047"/>
      <c r="E92" s="1162"/>
      <c r="F92" s="1049"/>
      <c r="G92" s="1050"/>
      <c r="H92" s="1050"/>
      <c r="I92" s="1050"/>
      <c r="J92" s="1051"/>
      <c r="K92" s="1051"/>
      <c r="L92" s="1051"/>
      <c r="M92" s="1051"/>
      <c r="N92" s="1051"/>
      <c r="O92" s="1051"/>
      <c r="P92" s="1051"/>
      <c r="Q92" s="1051"/>
      <c r="R92" s="1051"/>
      <c r="S92" s="1051"/>
      <c r="T92" s="1050"/>
      <c r="U92" s="1050"/>
      <c r="V92" s="1050"/>
      <c r="W92" s="1050"/>
      <c r="X92" s="1050"/>
      <c r="Y92" s="1050"/>
      <c r="Z92" s="1050"/>
      <c r="AA92" s="1050"/>
      <c r="AB92" s="54"/>
      <c r="AC92" s="721"/>
    </row>
    <row r="93" spans="4:29" ht="15.75">
      <c r="D93" s="1047"/>
      <c r="E93" s="1162"/>
      <c r="F93" s="1049"/>
      <c r="G93" s="1050"/>
      <c r="H93" s="1050"/>
      <c r="I93" s="1050"/>
      <c r="J93" s="1051"/>
      <c r="K93" s="1051"/>
      <c r="L93" s="1051"/>
      <c r="M93" s="1051"/>
      <c r="N93" s="1051"/>
      <c r="O93" s="1051"/>
      <c r="P93" s="1051"/>
      <c r="Q93" s="1051"/>
      <c r="R93" s="1051"/>
      <c r="S93" s="1051"/>
      <c r="T93" s="1050"/>
      <c r="U93" s="1050"/>
      <c r="V93" s="1050"/>
      <c r="W93" s="1050"/>
      <c r="X93" s="1050"/>
      <c r="Y93" s="1050"/>
      <c r="Z93" s="1050"/>
      <c r="AA93" s="1050"/>
      <c r="AB93" s="54"/>
      <c r="AC93" s="721"/>
    </row>
    <row r="94" spans="4:29" ht="15.75">
      <c r="D94" s="1047"/>
      <c r="E94" s="1162"/>
      <c r="F94" s="1049"/>
      <c r="G94" s="1050"/>
      <c r="H94" s="1050"/>
      <c r="I94" s="1050"/>
      <c r="J94" s="1051"/>
      <c r="K94" s="1051"/>
      <c r="L94" s="1051"/>
      <c r="M94" s="1051"/>
      <c r="N94" s="1051"/>
      <c r="O94" s="1051"/>
      <c r="P94" s="1051"/>
      <c r="Q94" s="1051"/>
      <c r="R94" s="1051"/>
      <c r="S94" s="1051"/>
      <c r="T94" s="1050"/>
      <c r="U94" s="1050"/>
      <c r="V94" s="1050"/>
      <c r="W94" s="1050"/>
      <c r="X94" s="1050"/>
      <c r="Y94" s="1050"/>
      <c r="Z94" s="1050"/>
      <c r="AA94" s="1050"/>
      <c r="AB94" s="54"/>
      <c r="AC94" s="721"/>
    </row>
    <row r="95" spans="4:29" ht="15.75">
      <c r="D95" s="1047"/>
      <c r="E95" s="1162"/>
      <c r="F95" s="1049"/>
      <c r="G95" s="1050"/>
      <c r="H95" s="1050"/>
      <c r="I95" s="1050"/>
      <c r="J95" s="1051"/>
      <c r="K95" s="1051"/>
      <c r="L95" s="1051"/>
      <c r="M95" s="1051"/>
      <c r="N95" s="1051"/>
      <c r="O95" s="1051"/>
      <c r="P95" s="1051"/>
      <c r="Q95" s="1051"/>
      <c r="R95" s="1051"/>
      <c r="S95" s="1051"/>
      <c r="T95" s="1050"/>
      <c r="U95" s="1050"/>
      <c r="V95" s="1050"/>
      <c r="W95" s="1050"/>
      <c r="X95" s="1050"/>
      <c r="Y95" s="1050"/>
      <c r="Z95" s="1050"/>
      <c r="AA95" s="1050"/>
      <c r="AB95" s="54"/>
      <c r="AC95" s="721"/>
    </row>
    <row r="96" spans="4:29" ht="15.75">
      <c r="D96" s="1047"/>
      <c r="E96" s="1162"/>
      <c r="F96" s="1049"/>
      <c r="G96" s="1050"/>
      <c r="H96" s="1050"/>
      <c r="I96" s="1050"/>
      <c r="J96" s="1051"/>
      <c r="K96" s="1051"/>
      <c r="L96" s="1051"/>
      <c r="M96" s="1051"/>
      <c r="N96" s="1051"/>
      <c r="O96" s="1051"/>
      <c r="P96" s="1051"/>
      <c r="Q96" s="1051"/>
      <c r="R96" s="1051"/>
      <c r="S96" s="1051"/>
      <c r="T96" s="1050"/>
      <c r="U96" s="1050"/>
      <c r="V96" s="1050"/>
      <c r="W96" s="1050"/>
      <c r="X96" s="1050"/>
      <c r="Y96" s="1050"/>
      <c r="Z96" s="1050"/>
      <c r="AA96" s="1050"/>
      <c r="AB96" s="54"/>
      <c r="AC96" s="721"/>
    </row>
    <row r="97" spans="4:29" ht="15.75">
      <c r="D97" s="1047"/>
      <c r="E97" s="1162"/>
      <c r="F97" s="1049"/>
      <c r="G97" s="1050"/>
      <c r="H97" s="1050"/>
      <c r="I97" s="1050"/>
      <c r="J97" s="1051"/>
      <c r="K97" s="1051"/>
      <c r="L97" s="1051"/>
      <c r="M97" s="1051"/>
      <c r="N97" s="1051"/>
      <c r="O97" s="1051"/>
      <c r="P97" s="1051"/>
      <c r="Q97" s="1051"/>
      <c r="R97" s="1051"/>
      <c r="S97" s="1051"/>
      <c r="T97" s="1050"/>
      <c r="U97" s="1050"/>
      <c r="V97" s="1050"/>
      <c r="W97" s="1050"/>
      <c r="X97" s="1050"/>
      <c r="Y97" s="1050"/>
      <c r="Z97" s="1050"/>
      <c r="AA97" s="1050"/>
      <c r="AB97" s="54"/>
      <c r="AC97" s="721"/>
    </row>
    <row r="98" spans="4:29" ht="15.75">
      <c r="D98" s="1047"/>
      <c r="E98" s="1162"/>
      <c r="F98" s="1049"/>
      <c r="G98" s="1050"/>
      <c r="H98" s="1050"/>
      <c r="I98" s="1050"/>
      <c r="J98" s="1051"/>
      <c r="K98" s="1051"/>
      <c r="L98" s="1051"/>
      <c r="M98" s="1051"/>
      <c r="N98" s="1051"/>
      <c r="O98" s="1051"/>
      <c r="P98" s="1051"/>
      <c r="Q98" s="1051"/>
      <c r="R98" s="1051"/>
      <c r="S98" s="1051"/>
      <c r="T98" s="1050"/>
      <c r="U98" s="1050"/>
      <c r="V98" s="1050"/>
      <c r="W98" s="1050"/>
      <c r="X98" s="1050"/>
      <c r="Y98" s="1050"/>
      <c r="Z98" s="1050"/>
      <c r="AA98" s="1050"/>
      <c r="AB98" s="54"/>
      <c r="AC98" s="721"/>
    </row>
    <row r="99" spans="4:29" ht="15.75">
      <c r="D99" s="1047"/>
      <c r="E99" s="1162"/>
      <c r="F99" s="1049"/>
      <c r="G99" s="1050"/>
      <c r="H99" s="1050"/>
      <c r="I99" s="1050"/>
      <c r="J99" s="1051"/>
      <c r="K99" s="1051"/>
      <c r="L99" s="1051"/>
      <c r="M99" s="1051"/>
      <c r="N99" s="1051"/>
      <c r="O99" s="1051"/>
      <c r="P99" s="1051"/>
      <c r="Q99" s="1051"/>
      <c r="R99" s="1051"/>
      <c r="S99" s="1051"/>
      <c r="T99" s="1050"/>
      <c r="U99" s="1050"/>
      <c r="V99" s="1050"/>
      <c r="W99" s="1050"/>
      <c r="X99" s="1050"/>
      <c r="Y99" s="1050"/>
      <c r="Z99" s="1050"/>
      <c r="AA99" s="1050"/>
      <c r="AB99" s="54"/>
      <c r="AC99" s="721"/>
    </row>
    <row r="100" spans="4:29" ht="15.75">
      <c r="D100" s="1047"/>
      <c r="E100" s="1162"/>
      <c r="F100" s="1049"/>
      <c r="G100" s="1050"/>
      <c r="H100" s="1050"/>
      <c r="I100" s="1050"/>
      <c r="J100" s="1051"/>
      <c r="K100" s="1051"/>
      <c r="L100" s="1051"/>
      <c r="M100" s="1051"/>
      <c r="N100" s="1051"/>
      <c r="O100" s="1051"/>
      <c r="P100" s="1051"/>
      <c r="Q100" s="1051"/>
      <c r="R100" s="1051"/>
      <c r="S100" s="1051"/>
      <c r="T100" s="1050"/>
      <c r="U100" s="1050"/>
      <c r="V100" s="1050"/>
      <c r="W100" s="1050"/>
      <c r="X100" s="1050"/>
      <c r="Y100" s="1050"/>
      <c r="Z100" s="1050"/>
      <c r="AA100" s="1050"/>
      <c r="AB100" s="54"/>
      <c r="AC100" s="721"/>
    </row>
    <row r="101" spans="4:29" ht="15.75">
      <c r="D101" s="1047"/>
      <c r="E101" s="1162"/>
      <c r="F101" s="1049"/>
      <c r="G101" s="1050"/>
      <c r="H101" s="1050"/>
      <c r="I101" s="1050"/>
      <c r="J101" s="1051"/>
      <c r="K101" s="1051"/>
      <c r="L101" s="1051"/>
      <c r="M101" s="1051"/>
      <c r="N101" s="1051"/>
      <c r="O101" s="1051"/>
      <c r="P101" s="1051"/>
      <c r="Q101" s="1051"/>
      <c r="R101" s="1051"/>
      <c r="S101" s="1051"/>
      <c r="T101" s="1050"/>
      <c r="U101" s="1050"/>
      <c r="V101" s="1050"/>
      <c r="W101" s="1050"/>
      <c r="X101" s="1050"/>
      <c r="Y101" s="1050"/>
      <c r="Z101" s="1050"/>
      <c r="AA101" s="1050"/>
      <c r="AB101" s="54"/>
      <c r="AC101" s="721"/>
    </row>
    <row r="102" spans="4:29" ht="15.75">
      <c r="D102" s="1047"/>
      <c r="E102" s="1162"/>
      <c r="F102" s="1049"/>
      <c r="G102" s="1050"/>
      <c r="H102" s="1050"/>
      <c r="I102" s="1050"/>
      <c r="J102" s="1051"/>
      <c r="K102" s="1051"/>
      <c r="L102" s="1051"/>
      <c r="M102" s="1051"/>
      <c r="N102" s="1051"/>
      <c r="O102" s="1051"/>
      <c r="P102" s="1051"/>
      <c r="Q102" s="1051"/>
      <c r="R102" s="1051"/>
      <c r="S102" s="1051"/>
      <c r="T102" s="1050"/>
      <c r="U102" s="1050"/>
      <c r="V102" s="1050"/>
      <c r="W102" s="1050"/>
      <c r="X102" s="1050"/>
      <c r="Y102" s="1050"/>
      <c r="Z102" s="1050"/>
      <c r="AA102" s="1050"/>
      <c r="AB102" s="54"/>
      <c r="AC102" s="721"/>
    </row>
    <row r="103" spans="4:29" ht="15.75">
      <c r="D103" s="1047"/>
      <c r="E103" s="1162"/>
      <c r="F103" s="1049"/>
      <c r="G103" s="1050"/>
      <c r="H103" s="1050"/>
      <c r="I103" s="1050"/>
      <c r="J103" s="1051"/>
      <c r="K103" s="1051"/>
      <c r="L103" s="1051"/>
      <c r="M103" s="1051"/>
      <c r="N103" s="1051"/>
      <c r="O103" s="1051"/>
      <c r="P103" s="1051"/>
      <c r="Q103" s="1051"/>
      <c r="R103" s="1051"/>
      <c r="S103" s="1051"/>
      <c r="T103" s="1050"/>
      <c r="U103" s="1050"/>
      <c r="V103" s="1050"/>
      <c r="W103" s="1050"/>
      <c r="X103" s="1050"/>
      <c r="Y103" s="1050"/>
      <c r="Z103" s="1050"/>
      <c r="AA103" s="1050"/>
      <c r="AB103" s="54"/>
      <c r="AC103" s="721"/>
    </row>
    <row r="104" spans="4:29" ht="15.75">
      <c r="D104" s="1047"/>
      <c r="E104" s="1162"/>
      <c r="F104" s="1049"/>
      <c r="G104" s="1050"/>
      <c r="H104" s="1050"/>
      <c r="I104" s="1050"/>
      <c r="J104" s="1051"/>
      <c r="K104" s="1051"/>
      <c r="L104" s="1051"/>
      <c r="M104" s="1051"/>
      <c r="N104" s="1051"/>
      <c r="O104" s="1051"/>
      <c r="P104" s="1051"/>
      <c r="Q104" s="1051"/>
      <c r="R104" s="1051"/>
      <c r="S104" s="1051"/>
      <c r="T104" s="1050"/>
      <c r="U104" s="1050"/>
      <c r="V104" s="1050"/>
      <c r="W104" s="1050"/>
      <c r="X104" s="1050"/>
      <c r="Y104" s="1050"/>
      <c r="Z104" s="1050"/>
      <c r="AA104" s="1050"/>
      <c r="AB104" s="54"/>
      <c r="AC104" s="721"/>
    </row>
    <row r="105" spans="4:29" ht="15.75">
      <c r="D105" s="1047"/>
      <c r="E105" s="1162"/>
      <c r="F105" s="1049"/>
      <c r="G105" s="1050"/>
      <c r="H105" s="1050"/>
      <c r="I105" s="1050"/>
      <c r="J105" s="1051"/>
      <c r="K105" s="1051"/>
      <c r="L105" s="1051"/>
      <c r="M105" s="1051"/>
      <c r="N105" s="1051"/>
      <c r="O105" s="1051"/>
      <c r="P105" s="1051"/>
      <c r="Q105" s="1051"/>
      <c r="R105" s="1051"/>
      <c r="S105" s="1051"/>
      <c r="T105" s="1050"/>
      <c r="U105" s="1050"/>
      <c r="V105" s="1050"/>
      <c r="W105" s="1050"/>
      <c r="X105" s="1050"/>
      <c r="Y105" s="1050"/>
      <c r="Z105" s="1050"/>
      <c r="AA105" s="1050"/>
      <c r="AB105" s="54"/>
      <c r="AC105" s="721"/>
    </row>
    <row r="106" spans="4:29" ht="15.75">
      <c r="D106" s="1047"/>
      <c r="E106" s="1162"/>
      <c r="F106" s="1049"/>
      <c r="G106" s="1050"/>
      <c r="H106" s="1050"/>
      <c r="I106" s="1050"/>
      <c r="J106" s="1051"/>
      <c r="K106" s="1051"/>
      <c r="L106" s="1051"/>
      <c r="M106" s="1051"/>
      <c r="N106" s="1051"/>
      <c r="O106" s="1051"/>
      <c r="P106" s="1051"/>
      <c r="Q106" s="1051"/>
      <c r="R106" s="1051"/>
      <c r="S106" s="1051"/>
      <c r="T106" s="1050"/>
      <c r="U106" s="1050"/>
      <c r="V106" s="1050"/>
      <c r="W106" s="1050"/>
      <c r="X106" s="1050"/>
      <c r="Y106" s="1050"/>
      <c r="Z106" s="1050"/>
      <c r="AA106" s="1050"/>
      <c r="AB106" s="54"/>
      <c r="AC106" s="721"/>
    </row>
    <row r="107" spans="4:29" ht="15.75">
      <c r="D107" s="1047"/>
      <c r="E107" s="1162"/>
      <c r="F107" s="1049"/>
      <c r="G107" s="1050"/>
      <c r="H107" s="1050"/>
      <c r="I107" s="1050"/>
      <c r="J107" s="1051"/>
      <c r="K107" s="1051"/>
      <c r="L107" s="1051"/>
      <c r="M107" s="1051"/>
      <c r="N107" s="1051"/>
      <c r="O107" s="1051"/>
      <c r="P107" s="1051"/>
      <c r="Q107" s="1051"/>
      <c r="R107" s="1051"/>
      <c r="S107" s="1051"/>
      <c r="T107" s="1050"/>
      <c r="U107" s="1050"/>
      <c r="V107" s="1050"/>
      <c r="W107" s="1050"/>
      <c r="X107" s="1050"/>
      <c r="Y107" s="1050"/>
      <c r="Z107" s="1050"/>
      <c r="AA107" s="1050"/>
      <c r="AB107" s="54"/>
      <c r="AC107" s="721"/>
    </row>
    <row r="108" spans="4:29" ht="15.75">
      <c r="D108" s="1047"/>
      <c r="E108" s="1162"/>
      <c r="F108" s="1049"/>
      <c r="G108" s="1050"/>
      <c r="H108" s="1050"/>
      <c r="I108" s="1050"/>
      <c r="J108" s="1051"/>
      <c r="K108" s="1051"/>
      <c r="L108" s="1051"/>
      <c r="M108" s="1051"/>
      <c r="N108" s="1051"/>
      <c r="O108" s="1051"/>
      <c r="P108" s="1051"/>
      <c r="Q108" s="1051"/>
      <c r="R108" s="1051"/>
      <c r="S108" s="1051"/>
      <c r="T108" s="1050"/>
      <c r="U108" s="1050"/>
      <c r="V108" s="1050"/>
      <c r="W108" s="1050"/>
      <c r="X108" s="1050"/>
      <c r="Y108" s="1050"/>
      <c r="Z108" s="1050"/>
      <c r="AA108" s="1050"/>
      <c r="AB108" s="54"/>
      <c r="AC108" s="721"/>
    </row>
    <row r="109" spans="4:29" ht="15.75">
      <c r="D109" s="1047"/>
      <c r="E109" s="1159"/>
      <c r="F109" s="1049"/>
      <c r="G109" s="1050"/>
      <c r="H109" s="1050"/>
      <c r="I109" s="1050"/>
      <c r="J109" s="1051"/>
      <c r="K109" s="1052"/>
      <c r="L109" s="1050"/>
      <c r="M109" s="1050"/>
      <c r="N109" s="1050"/>
      <c r="O109" s="1050"/>
      <c r="P109" s="1050"/>
      <c r="Q109" s="1050"/>
      <c r="R109" s="1050"/>
      <c r="S109" s="1050"/>
      <c r="T109" s="1050"/>
      <c r="U109" s="1050"/>
      <c r="V109" s="1050"/>
      <c r="W109" s="1050"/>
      <c r="X109" s="1050"/>
      <c r="Y109" s="1050"/>
      <c r="Z109" s="1050"/>
      <c r="AA109" s="1050"/>
      <c r="AB109" s="54"/>
      <c r="AC109" s="721"/>
    </row>
    <row r="110" spans="4:29" ht="15.75">
      <c r="D110" s="1047"/>
      <c r="E110" s="1155" t="s">
        <v>121</v>
      </c>
      <c r="F110" s="67"/>
      <c r="G110" s="1049" t="s">
        <v>613</v>
      </c>
      <c r="H110" s="1050"/>
      <c r="I110" s="1050"/>
      <c r="J110" s="1051">
        <v>7</v>
      </c>
      <c r="K110" s="1018">
        <f>J110*30</f>
        <v>210</v>
      </c>
      <c r="L110" s="1050">
        <v>132</v>
      </c>
      <c r="M110" s="1050"/>
      <c r="N110" s="1050"/>
      <c r="O110" s="1050">
        <v>132</v>
      </c>
      <c r="P110" s="1053">
        <f>K110-O110</f>
        <v>78</v>
      </c>
      <c r="Q110" s="1050">
        <v>4</v>
      </c>
      <c r="R110" s="1050">
        <v>4</v>
      </c>
      <c r="S110" s="1050">
        <v>4</v>
      </c>
      <c r="T110" s="1050"/>
      <c r="U110" s="1050"/>
      <c r="V110" s="1050"/>
      <c r="W110" s="1050"/>
      <c r="X110" s="1050"/>
      <c r="Y110" s="1050"/>
      <c r="Z110" s="1050"/>
      <c r="AA110" s="1050"/>
      <c r="AB110" s="54"/>
      <c r="AC110" s="721"/>
    </row>
    <row r="111" spans="4:29" ht="15.75">
      <c r="D111" s="1047"/>
      <c r="E111" s="1159"/>
      <c r="F111" s="1049"/>
      <c r="G111" s="1050"/>
      <c r="H111" s="1050"/>
      <c r="I111" s="1050"/>
      <c r="J111" s="1051"/>
      <c r="K111" s="1052"/>
      <c r="L111" s="1050"/>
      <c r="M111" s="1050"/>
      <c r="N111" s="1050"/>
      <c r="O111" s="1050"/>
      <c r="P111" s="1050"/>
      <c r="Q111" s="1050"/>
      <c r="R111" s="1050"/>
      <c r="S111" s="1050"/>
      <c r="T111" s="1050"/>
      <c r="U111" s="1050"/>
      <c r="V111" s="1050"/>
      <c r="W111" s="1050"/>
      <c r="X111" s="1050"/>
      <c r="Y111" s="1050"/>
      <c r="Z111" s="1050"/>
      <c r="AA111" s="1050"/>
      <c r="AB111" s="54"/>
      <c r="AC111" s="721"/>
    </row>
    <row r="112" spans="4:29" ht="15.75">
      <c r="D112" s="1047"/>
      <c r="E112" s="1159"/>
      <c r="F112" s="1049"/>
      <c r="G112" s="1050"/>
      <c r="H112" s="1050"/>
      <c r="I112" s="1050"/>
      <c r="J112" s="1051"/>
      <c r="K112" s="1052"/>
      <c r="L112" s="1050"/>
      <c r="M112" s="1050"/>
      <c r="N112" s="1050"/>
      <c r="O112" s="1050"/>
      <c r="P112" s="1050"/>
      <c r="Q112" s="1050"/>
      <c r="R112" s="1050"/>
      <c r="S112" s="1050"/>
      <c r="T112" s="1050"/>
      <c r="U112" s="1050"/>
      <c r="V112" s="1050"/>
      <c r="W112" s="1050"/>
      <c r="X112" s="1050"/>
      <c r="Y112" s="1050"/>
      <c r="Z112" s="1050"/>
      <c r="AA112" s="1050"/>
      <c r="AB112" s="54"/>
      <c r="AC112" s="721"/>
    </row>
    <row r="113" spans="4:29" ht="15.75">
      <c r="D113" s="1047"/>
      <c r="E113" s="1159"/>
      <c r="F113" s="1049"/>
      <c r="G113" s="1050"/>
      <c r="H113" s="1050"/>
      <c r="I113" s="1050"/>
      <c r="J113" s="1051"/>
      <c r="K113" s="1052"/>
      <c r="L113" s="1050"/>
      <c r="M113" s="1050"/>
      <c r="N113" s="1050"/>
      <c r="O113" s="1050"/>
      <c r="P113" s="1050"/>
      <c r="Q113" s="1050"/>
      <c r="R113" s="1050"/>
      <c r="S113" s="1050"/>
      <c r="T113" s="1050"/>
      <c r="U113" s="1050"/>
      <c r="V113" s="1050"/>
      <c r="W113" s="1050"/>
      <c r="X113" s="1050"/>
      <c r="Y113" s="1050"/>
      <c r="Z113" s="1050"/>
      <c r="AA113" s="1050"/>
      <c r="AB113" s="54"/>
      <c r="AC113" s="721"/>
    </row>
    <row r="114" spans="4:29" ht="15.75">
      <c r="D114" s="1047"/>
      <c r="E114" s="1159"/>
      <c r="F114" s="1049"/>
      <c r="G114" s="1050"/>
      <c r="H114" s="1050"/>
      <c r="I114" s="1050"/>
      <c r="J114" s="1051"/>
      <c r="K114" s="1052"/>
      <c r="L114" s="1050"/>
      <c r="M114" s="1050"/>
      <c r="N114" s="1050"/>
      <c r="O114" s="1050"/>
      <c r="P114" s="1050"/>
      <c r="Q114" s="1050">
        <f>Q110*15</f>
        <v>60</v>
      </c>
      <c r="R114" s="1050">
        <f>R110*9</f>
        <v>36</v>
      </c>
      <c r="S114" s="1050">
        <f>S110*9</f>
        <v>36</v>
      </c>
      <c r="T114" s="1050"/>
      <c r="U114" s="1050"/>
      <c r="V114" s="1050"/>
      <c r="W114" s="1050"/>
      <c r="X114" s="1050"/>
      <c r="Y114" s="1050"/>
      <c r="Z114" s="1050"/>
      <c r="AA114" s="1050"/>
      <c r="AB114" s="54"/>
      <c r="AC114" s="721"/>
    </row>
    <row r="116" ht="15.75">
      <c r="J116" s="1054"/>
    </row>
    <row r="117" ht="15.75">
      <c r="J117" s="1054">
        <f>3/60</f>
        <v>0.05</v>
      </c>
    </row>
    <row r="118" ht="15.75">
      <c r="J118" s="1054"/>
    </row>
    <row r="119" spans="5:10" ht="15.75">
      <c r="E119" s="1163" t="s">
        <v>523</v>
      </c>
      <c r="F119" s="1055">
        <v>1</v>
      </c>
      <c r="G119" s="978" t="s">
        <v>524</v>
      </c>
      <c r="J119" s="1054"/>
    </row>
    <row r="120" ht="15.75">
      <c r="F120" s="1055"/>
    </row>
    <row r="121" spans="5:7" ht="15.75">
      <c r="E121" s="1163" t="s">
        <v>525</v>
      </c>
      <c r="F121" s="1055">
        <v>2</v>
      </c>
      <c r="G121" s="978" t="s">
        <v>524</v>
      </c>
    </row>
    <row r="122" spans="5:7" ht="15.75">
      <c r="E122" s="1163" t="s">
        <v>526</v>
      </c>
      <c r="F122" s="1077">
        <v>1.5</v>
      </c>
      <c r="G122" s="978" t="s">
        <v>524</v>
      </c>
    </row>
    <row r="123" spans="5:7" ht="15.75">
      <c r="E123" s="1163" t="s">
        <v>527</v>
      </c>
      <c r="F123" s="1077">
        <v>1.5</v>
      </c>
      <c r="G123" s="978" t="s">
        <v>524</v>
      </c>
    </row>
    <row r="124" spans="5:7" ht="15.75">
      <c r="E124" s="1163" t="s">
        <v>528</v>
      </c>
      <c r="F124" s="1055">
        <v>1</v>
      </c>
      <c r="G124" s="978" t="s">
        <v>524</v>
      </c>
    </row>
    <row r="125" ht="15.75">
      <c r="F125" s="1055"/>
    </row>
    <row r="126" ht="15.75">
      <c r="F126" s="1055"/>
    </row>
    <row r="127" spans="5:7" ht="15.75">
      <c r="E127" s="1163" t="s">
        <v>529</v>
      </c>
      <c r="F127" s="1056">
        <v>-7</v>
      </c>
      <c r="G127" s="978" t="s">
        <v>524</v>
      </c>
    </row>
    <row r="128" ht="17.25" customHeight="1"/>
    <row r="129" ht="15.75" hidden="1">
      <c r="E129" s="1163" t="s">
        <v>530</v>
      </c>
    </row>
    <row r="130" spans="5:9" ht="75" hidden="1">
      <c r="E130" s="1163" t="s">
        <v>531</v>
      </c>
      <c r="F130" s="1057">
        <f>1/60</f>
        <v>0.016666666666666666</v>
      </c>
      <c r="G130" s="978" t="s">
        <v>532</v>
      </c>
      <c r="I130" s="1058">
        <f aca="true" t="shared" si="13" ref="I130:I135">F130*100</f>
        <v>1.6666666666666667</v>
      </c>
    </row>
    <row r="131" spans="5:9" ht="15.75" hidden="1">
      <c r="E131" s="1163" t="s">
        <v>533</v>
      </c>
      <c r="F131" s="1057">
        <f>1/60</f>
        <v>0.016666666666666666</v>
      </c>
      <c r="I131" s="1058">
        <f t="shared" si="13"/>
        <v>1.6666666666666667</v>
      </c>
    </row>
    <row r="132" spans="5:9" ht="15.75" hidden="1">
      <c r="E132" s="1163" t="s">
        <v>534</v>
      </c>
      <c r="F132" s="1057">
        <f>3/60</f>
        <v>0.05</v>
      </c>
      <c r="I132" s="1058">
        <f t="shared" si="13"/>
        <v>5</v>
      </c>
    </row>
    <row r="133" spans="5:9" ht="15.75" hidden="1">
      <c r="E133" s="1163" t="s">
        <v>535</v>
      </c>
      <c r="F133" s="1057">
        <f>1/60</f>
        <v>0.016666666666666666</v>
      </c>
      <c r="I133" s="1058">
        <f t="shared" si="13"/>
        <v>1.6666666666666667</v>
      </c>
    </row>
    <row r="134" spans="5:9" ht="15.75" hidden="1">
      <c r="E134" s="1163" t="s">
        <v>536</v>
      </c>
      <c r="F134" s="1057">
        <f>1/60</f>
        <v>0.016666666666666666</v>
      </c>
      <c r="I134" s="1058">
        <f t="shared" si="13"/>
        <v>1.6666666666666667</v>
      </c>
    </row>
    <row r="135" spans="5:9" ht="15.75" hidden="1">
      <c r="E135" s="1163" t="s">
        <v>537</v>
      </c>
      <c r="F135" s="1059">
        <f>7/60</f>
        <v>0.11666666666666667</v>
      </c>
      <c r="I135" s="1058">
        <f t="shared" si="13"/>
        <v>11.666666666666666</v>
      </c>
    </row>
  </sheetData>
  <sheetProtection/>
  <autoFilter ref="S1:S26"/>
  <mergeCells count="31">
    <mergeCell ref="D31:AB31"/>
    <mergeCell ref="Q4:S4"/>
    <mergeCell ref="T4:V4"/>
    <mergeCell ref="W4:Y4"/>
    <mergeCell ref="Z4:AB4"/>
    <mergeCell ref="I4:I7"/>
    <mergeCell ref="D9:AB9"/>
    <mergeCell ref="M4:M7"/>
    <mergeCell ref="J2:J7"/>
    <mergeCell ref="AC2:AC8"/>
    <mergeCell ref="C2:C7"/>
    <mergeCell ref="D20:AB20"/>
    <mergeCell ref="F3:F7"/>
    <mergeCell ref="Q6:AB6"/>
    <mergeCell ref="O4:O7"/>
    <mergeCell ref="A2:A7"/>
    <mergeCell ref="D2:D7"/>
    <mergeCell ref="E2:E7"/>
    <mergeCell ref="F2:I2"/>
    <mergeCell ref="G3:G7"/>
    <mergeCell ref="B2:B7"/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17" width="4.00390625" style="127" customWidth="1"/>
    <col min="18" max="18" width="5.7109375" style="127" bestFit="1" customWidth="1"/>
    <col min="19" max="19" width="5.140625" style="127" bestFit="1" customWidth="1"/>
    <col min="20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70" t="s">
        <v>86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</row>
    <row r="2" spans="1:25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</row>
    <row r="3" spans="1:25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</row>
    <row r="4" spans="1:25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</row>
    <row r="5" spans="1:25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</row>
    <row r="7" spans="1:25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17" t="s">
        <v>294</v>
      </c>
      <c r="B9" s="2218"/>
      <c r="C9" s="2218"/>
      <c r="D9" s="2218"/>
      <c r="E9" s="2218"/>
      <c r="F9" s="2218"/>
      <c r="G9" s="2218"/>
      <c r="H9" s="2218"/>
      <c r="I9" s="2218"/>
      <c r="J9" s="2218"/>
      <c r="K9" s="2218"/>
      <c r="L9" s="2218"/>
      <c r="M9" s="2218"/>
      <c r="N9" s="2218"/>
      <c r="O9" s="2218"/>
      <c r="P9" s="2218"/>
      <c r="Q9" s="2218"/>
      <c r="R9" s="2218"/>
      <c r="S9" s="2218"/>
      <c r="T9" s="2218"/>
      <c r="U9" s="2218"/>
      <c r="V9" s="2218"/>
      <c r="W9" s="2218"/>
      <c r="X9" s="2218"/>
      <c r="Y9" s="2219"/>
    </row>
    <row r="10" spans="1:25" ht="15.75">
      <c r="A10" s="445" t="s">
        <v>95</v>
      </c>
      <c r="B10" s="499" t="s">
        <v>116</v>
      </c>
      <c r="C10" s="501"/>
      <c r="D10" s="497"/>
      <c r="E10" s="497"/>
      <c r="F10" s="498"/>
      <c r="G10" s="502"/>
      <c r="H10" s="503"/>
      <c r="I10" s="500"/>
      <c r="J10" s="497"/>
      <c r="K10" s="497"/>
      <c r="L10" s="497"/>
      <c r="M10" s="504"/>
      <c r="N10" s="501"/>
      <c r="O10" s="497"/>
      <c r="P10" s="498"/>
      <c r="Q10" s="506" t="s">
        <v>276</v>
      </c>
      <c r="R10" s="497"/>
      <c r="S10" s="504"/>
      <c r="T10" s="501"/>
      <c r="U10" s="497"/>
      <c r="V10" s="498"/>
      <c r="W10" s="505"/>
      <c r="X10" s="497"/>
      <c r="Y10" s="498"/>
    </row>
    <row r="11" spans="1:25" ht="15.75">
      <c r="A11" s="410" t="s">
        <v>99</v>
      </c>
      <c r="B11" s="248" t="s">
        <v>119</v>
      </c>
      <c r="C11" s="422">
        <v>3</v>
      </c>
      <c r="D11" s="399"/>
      <c r="E11" s="399"/>
      <c r="F11" s="263"/>
      <c r="G11" s="415">
        <v>3</v>
      </c>
      <c r="H11" s="398">
        <v>90</v>
      </c>
      <c r="I11" s="254">
        <v>30</v>
      </c>
      <c r="J11" s="399"/>
      <c r="K11" s="399"/>
      <c r="L11" s="399">
        <v>30</v>
      </c>
      <c r="M11" s="263">
        <v>60</v>
      </c>
      <c r="N11" s="261"/>
      <c r="O11" s="262"/>
      <c r="P11" s="263"/>
      <c r="Q11" s="254">
        <v>2</v>
      </c>
      <c r="R11" s="262"/>
      <c r="S11" s="263"/>
      <c r="T11" s="254"/>
      <c r="U11" s="262"/>
      <c r="V11" s="263"/>
      <c r="W11" s="254"/>
      <c r="X11" s="264"/>
      <c r="Y11" s="214"/>
    </row>
    <row r="12" spans="1:25" ht="15.75">
      <c r="A12" s="245" t="s">
        <v>100</v>
      </c>
      <c r="B12" s="251" t="s">
        <v>120</v>
      </c>
      <c r="C12" s="278">
        <v>3</v>
      </c>
      <c r="D12" s="61"/>
      <c r="E12" s="61"/>
      <c r="F12" s="107"/>
      <c r="G12" s="74">
        <v>3</v>
      </c>
      <c r="H12" s="59">
        <v>90</v>
      </c>
      <c r="I12" s="60">
        <v>45</v>
      </c>
      <c r="J12" s="61">
        <v>30</v>
      </c>
      <c r="K12" s="61"/>
      <c r="L12" s="61">
        <v>15</v>
      </c>
      <c r="M12" s="107">
        <v>45</v>
      </c>
      <c r="N12" s="104"/>
      <c r="O12" s="178"/>
      <c r="P12" s="107"/>
      <c r="Q12" s="60">
        <v>3</v>
      </c>
      <c r="R12" s="178"/>
      <c r="S12" s="107"/>
      <c r="T12" s="60"/>
      <c r="U12" s="178"/>
      <c r="V12" s="107"/>
      <c r="W12" s="60"/>
      <c r="X12" s="200"/>
      <c r="Y12" s="211"/>
    </row>
    <row r="13" spans="1:25" ht="15.75">
      <c r="A13" s="245" t="s">
        <v>105</v>
      </c>
      <c r="B13" s="252" t="s">
        <v>121</v>
      </c>
      <c r="C13" s="279"/>
      <c r="D13" s="280">
        <v>3</v>
      </c>
      <c r="E13" s="280"/>
      <c r="F13" s="281"/>
      <c r="G13" s="74">
        <v>3</v>
      </c>
      <c r="H13" s="282">
        <v>90</v>
      </c>
      <c r="I13" s="285">
        <v>60</v>
      </c>
      <c r="J13" s="280">
        <v>4</v>
      </c>
      <c r="K13" s="280"/>
      <c r="L13" s="280">
        <v>56</v>
      </c>
      <c r="M13" s="281">
        <v>30</v>
      </c>
      <c r="N13" s="283"/>
      <c r="O13" s="284"/>
      <c r="P13" s="281"/>
      <c r="Q13" s="285">
        <v>4</v>
      </c>
      <c r="R13" s="284"/>
      <c r="S13" s="281"/>
      <c r="T13" s="285"/>
      <c r="U13" s="284"/>
      <c r="V13" s="281"/>
      <c r="W13" s="285"/>
      <c r="X13" s="286"/>
      <c r="Y13" s="235"/>
    </row>
    <row r="14" spans="1:25" ht="15.75">
      <c r="A14" s="245" t="s">
        <v>114</v>
      </c>
      <c r="B14" s="252" t="s">
        <v>123</v>
      </c>
      <c r="C14" s="279">
        <v>3</v>
      </c>
      <c r="D14" s="280"/>
      <c r="E14" s="280"/>
      <c r="F14" s="281"/>
      <c r="G14" s="74">
        <v>3.5</v>
      </c>
      <c r="H14" s="282">
        <v>105</v>
      </c>
      <c r="I14" s="285">
        <v>60</v>
      </c>
      <c r="J14" s="280">
        <v>30</v>
      </c>
      <c r="K14" s="280"/>
      <c r="L14" s="280">
        <v>30</v>
      </c>
      <c r="M14" s="281">
        <v>45</v>
      </c>
      <c r="N14" s="283"/>
      <c r="O14" s="284"/>
      <c r="P14" s="281"/>
      <c r="Q14" s="285">
        <v>4</v>
      </c>
      <c r="R14" s="284"/>
      <c r="S14" s="281"/>
      <c r="T14" s="285"/>
      <c r="U14" s="284"/>
      <c r="V14" s="281"/>
      <c r="W14" s="285"/>
      <c r="X14" s="286"/>
      <c r="Y14" s="235"/>
    </row>
    <row r="15" spans="1:25" ht="15.75">
      <c r="A15" s="245" t="s">
        <v>150</v>
      </c>
      <c r="B15" s="252" t="s">
        <v>175</v>
      </c>
      <c r="C15" s="279"/>
      <c r="D15" s="280">
        <v>3</v>
      </c>
      <c r="E15" s="280"/>
      <c r="F15" s="281"/>
      <c r="G15" s="74">
        <v>3.5</v>
      </c>
      <c r="H15" s="282">
        <v>105</v>
      </c>
      <c r="I15" s="285">
        <v>60</v>
      </c>
      <c r="J15" s="280">
        <v>30</v>
      </c>
      <c r="K15" s="280"/>
      <c r="L15" s="280">
        <v>30</v>
      </c>
      <c r="M15" s="281">
        <v>45</v>
      </c>
      <c r="N15" s="283"/>
      <c r="O15" s="284"/>
      <c r="P15" s="281"/>
      <c r="Q15" s="285">
        <v>4</v>
      </c>
      <c r="R15" s="284"/>
      <c r="S15" s="281"/>
      <c r="T15" s="285"/>
      <c r="U15" s="284"/>
      <c r="V15" s="281"/>
      <c r="W15" s="285"/>
      <c r="X15" s="286"/>
      <c r="Y15" s="235"/>
    </row>
    <row r="16" spans="1:25" ht="15.75">
      <c r="A16" s="245" t="s">
        <v>159</v>
      </c>
      <c r="B16" s="252" t="s">
        <v>179</v>
      </c>
      <c r="C16" s="279"/>
      <c r="D16" s="280">
        <v>3</v>
      </c>
      <c r="E16" s="280"/>
      <c r="F16" s="281"/>
      <c r="G16" s="74">
        <v>4</v>
      </c>
      <c r="H16" s="282">
        <v>120</v>
      </c>
      <c r="I16" s="285">
        <v>75</v>
      </c>
      <c r="J16" s="280">
        <v>30</v>
      </c>
      <c r="K16" s="280"/>
      <c r="L16" s="280">
        <v>45</v>
      </c>
      <c r="M16" s="281">
        <v>45</v>
      </c>
      <c r="N16" s="283"/>
      <c r="O16" s="284"/>
      <c r="P16" s="281"/>
      <c r="Q16" s="285">
        <v>5</v>
      </c>
      <c r="R16" s="284"/>
      <c r="S16" s="281"/>
      <c r="T16" s="285"/>
      <c r="U16" s="284"/>
      <c r="V16" s="281"/>
      <c r="W16" s="285"/>
      <c r="X16" s="286"/>
      <c r="Y16" s="235"/>
    </row>
    <row r="17" spans="1:25" ht="15.75">
      <c r="A17" s="245" t="s">
        <v>169</v>
      </c>
      <c r="B17" s="252" t="s">
        <v>183</v>
      </c>
      <c r="C17" s="279">
        <v>3</v>
      </c>
      <c r="D17" s="280"/>
      <c r="E17" s="280"/>
      <c r="F17" s="281"/>
      <c r="G17" s="74">
        <v>5</v>
      </c>
      <c r="H17" s="282">
        <v>150</v>
      </c>
      <c r="I17" s="285">
        <v>75</v>
      </c>
      <c r="J17" s="280">
        <v>45</v>
      </c>
      <c r="K17" s="280">
        <v>15</v>
      </c>
      <c r="L17" s="280">
        <v>15</v>
      </c>
      <c r="M17" s="281">
        <v>75</v>
      </c>
      <c r="N17" s="283"/>
      <c r="O17" s="284"/>
      <c r="P17" s="281"/>
      <c r="Q17" s="285">
        <v>5</v>
      </c>
      <c r="R17" s="284"/>
      <c r="S17" s="281"/>
      <c r="T17" s="285"/>
      <c r="U17" s="284"/>
      <c r="V17" s="281"/>
      <c r="W17" s="285"/>
      <c r="X17" s="286"/>
      <c r="Y17" s="235"/>
    </row>
    <row r="18" spans="1:25" ht="15.75">
      <c r="A18" s="2216" t="s">
        <v>258</v>
      </c>
      <c r="B18" s="401" t="s">
        <v>223</v>
      </c>
      <c r="C18" s="402"/>
      <c r="D18" s="297">
        <v>3</v>
      </c>
      <c r="E18" s="403"/>
      <c r="F18" s="404"/>
      <c r="G18" s="424">
        <v>1</v>
      </c>
      <c r="H18" s="425">
        <v>30</v>
      </c>
      <c r="I18" s="299">
        <v>14</v>
      </c>
      <c r="J18" s="403"/>
      <c r="K18" s="403"/>
      <c r="L18" s="403"/>
      <c r="M18" s="295">
        <v>16</v>
      </c>
      <c r="N18" s="402"/>
      <c r="O18" s="403"/>
      <c r="P18" s="404"/>
      <c r="Q18" s="299">
        <v>1</v>
      </c>
      <c r="R18" s="403"/>
      <c r="S18" s="404"/>
      <c r="T18" s="402"/>
      <c r="U18" s="403"/>
      <c r="V18" s="404"/>
      <c r="W18" s="402"/>
      <c r="X18" s="403"/>
      <c r="Y18" s="404"/>
    </row>
    <row r="19" spans="1:25" ht="15.75">
      <c r="A19" s="2214"/>
      <c r="B19" s="108" t="s">
        <v>208</v>
      </c>
      <c r="C19" s="112"/>
      <c r="D19" s="144">
        <v>3</v>
      </c>
      <c r="E19" s="144"/>
      <c r="F19" s="111"/>
      <c r="G19" s="145">
        <v>1</v>
      </c>
      <c r="H19" s="329">
        <v>30</v>
      </c>
      <c r="I19" s="146">
        <v>14</v>
      </c>
      <c r="J19" s="147">
        <v>10</v>
      </c>
      <c r="K19" s="147"/>
      <c r="L19" s="147">
        <v>4</v>
      </c>
      <c r="M19" s="148">
        <v>16</v>
      </c>
      <c r="N19" s="112"/>
      <c r="O19" s="190"/>
      <c r="P19" s="111"/>
      <c r="Q19" s="112">
        <v>1</v>
      </c>
      <c r="R19" s="190"/>
      <c r="S19" s="111"/>
      <c r="T19" s="112"/>
      <c r="U19" s="190"/>
      <c r="V19" s="111"/>
      <c r="W19" s="112"/>
      <c r="X19" s="206"/>
      <c r="Y19" s="232"/>
    </row>
    <row r="20" spans="1:25" ht="15.75">
      <c r="A20" s="2214"/>
      <c r="B20" s="108" t="s">
        <v>209</v>
      </c>
      <c r="C20" s="112"/>
      <c r="D20" s="144">
        <v>3</v>
      </c>
      <c r="E20" s="144"/>
      <c r="F20" s="111"/>
      <c r="G20" s="145">
        <v>1</v>
      </c>
      <c r="H20" s="329">
        <v>30</v>
      </c>
      <c r="I20" s="146">
        <v>14</v>
      </c>
      <c r="J20" s="147">
        <v>10</v>
      </c>
      <c r="K20" s="147"/>
      <c r="L20" s="147">
        <v>4</v>
      </c>
      <c r="M20" s="148">
        <v>16</v>
      </c>
      <c r="N20" s="112"/>
      <c r="O20" s="190"/>
      <c r="P20" s="111"/>
      <c r="Q20" s="112">
        <v>1</v>
      </c>
      <c r="R20" s="190"/>
      <c r="S20" s="111"/>
      <c r="T20" s="112"/>
      <c r="U20" s="190"/>
      <c r="V20" s="111"/>
      <c r="W20" s="112"/>
      <c r="X20" s="206"/>
      <c r="Y20" s="232"/>
    </row>
    <row r="21" spans="1:25" ht="16.5" thickBot="1">
      <c r="A21" s="2214"/>
      <c r="B21" s="305" t="s">
        <v>210</v>
      </c>
      <c r="C21" s="405"/>
      <c r="D21" s="406">
        <v>3</v>
      </c>
      <c r="E21" s="406"/>
      <c r="F21" s="407"/>
      <c r="G21" s="408">
        <v>1</v>
      </c>
      <c r="H21" s="330">
        <v>30</v>
      </c>
      <c r="I21" s="310">
        <v>14</v>
      </c>
      <c r="J21" s="311"/>
      <c r="K21" s="311"/>
      <c r="L21" s="311">
        <v>14</v>
      </c>
      <c r="M21" s="312">
        <v>16</v>
      </c>
      <c r="N21" s="405"/>
      <c r="O21" s="55"/>
      <c r="P21" s="407"/>
      <c r="Q21" s="405">
        <v>1</v>
      </c>
      <c r="R21" s="55"/>
      <c r="S21" s="407"/>
      <c r="T21" s="405"/>
      <c r="U21" s="55"/>
      <c r="V21" s="407"/>
      <c r="W21" s="405"/>
      <c r="X21" s="409"/>
      <c r="Y21" s="233"/>
    </row>
    <row r="22" spans="1:25" ht="16.5" thickBot="1">
      <c r="A22" s="2496" t="s">
        <v>300</v>
      </c>
      <c r="B22" s="2497"/>
      <c r="C22" s="2497"/>
      <c r="D22" s="2497"/>
      <c r="E22" s="2497"/>
      <c r="F22" s="2497"/>
      <c r="G22" s="2497"/>
      <c r="H22" s="2497"/>
      <c r="I22" s="2497"/>
      <c r="J22" s="2497"/>
      <c r="K22" s="2497"/>
      <c r="L22" s="2497"/>
      <c r="M22" s="2497"/>
      <c r="N22" s="2497"/>
      <c r="O22" s="2497"/>
      <c r="P22" s="2497"/>
      <c r="Q22" s="2497"/>
      <c r="R22" s="2497"/>
      <c r="S22" s="2497"/>
      <c r="T22" s="2497"/>
      <c r="U22" s="2497"/>
      <c r="V22" s="2497"/>
      <c r="W22" s="2497"/>
      <c r="X22" s="2497"/>
      <c r="Y22" s="2498"/>
    </row>
    <row r="23" spans="1:25" ht="15.75">
      <c r="A23" s="508" t="s">
        <v>95</v>
      </c>
      <c r="B23" s="509" t="s">
        <v>116</v>
      </c>
      <c r="C23" s="510"/>
      <c r="D23" s="511"/>
      <c r="E23" s="511"/>
      <c r="F23" s="512"/>
      <c r="G23" s="513"/>
      <c r="H23" s="513"/>
      <c r="I23" s="510"/>
      <c r="J23" s="511"/>
      <c r="K23" s="511"/>
      <c r="L23" s="511"/>
      <c r="M23" s="514"/>
      <c r="N23" s="510"/>
      <c r="O23" s="511"/>
      <c r="P23" s="514"/>
      <c r="Q23" s="510"/>
      <c r="R23" s="515" t="s">
        <v>276</v>
      </c>
      <c r="S23" s="514"/>
      <c r="T23" s="510"/>
      <c r="U23" s="511"/>
      <c r="V23" s="514"/>
      <c r="W23" s="510"/>
      <c r="X23" s="511"/>
      <c r="Y23" s="512"/>
    </row>
    <row r="24" spans="1:25" s="57" customFormat="1" ht="15.75">
      <c r="A24" s="410" t="s">
        <v>106</v>
      </c>
      <c r="B24" s="411" t="s">
        <v>121</v>
      </c>
      <c r="C24" s="412"/>
      <c r="D24" s="413"/>
      <c r="E24" s="413"/>
      <c r="F24" s="414"/>
      <c r="G24" s="415">
        <v>1.5</v>
      </c>
      <c r="H24" s="416">
        <v>45</v>
      </c>
      <c r="I24" s="417">
        <v>30</v>
      </c>
      <c r="J24" s="413"/>
      <c r="K24" s="413"/>
      <c r="L24" s="413">
        <v>30</v>
      </c>
      <c r="M24" s="414">
        <v>15</v>
      </c>
      <c r="N24" s="418"/>
      <c r="O24" s="419"/>
      <c r="P24" s="414"/>
      <c r="Q24" s="417"/>
      <c r="R24" s="419">
        <v>4</v>
      </c>
      <c r="S24" s="414"/>
      <c r="T24" s="417"/>
      <c r="U24" s="419"/>
      <c r="V24" s="414"/>
      <c r="W24" s="417"/>
      <c r="X24" s="420"/>
      <c r="Y24" s="421"/>
    </row>
    <row r="25" spans="1:25" s="57" customFormat="1" ht="15.75">
      <c r="A25" s="245" t="s">
        <v>130</v>
      </c>
      <c r="B25" s="252" t="s">
        <v>134</v>
      </c>
      <c r="C25" s="279"/>
      <c r="D25" s="280" t="s">
        <v>64</v>
      </c>
      <c r="E25" s="280"/>
      <c r="F25" s="281"/>
      <c r="G25" s="777">
        <v>2</v>
      </c>
      <c r="H25" s="282">
        <v>60</v>
      </c>
      <c r="I25" s="285">
        <v>30</v>
      </c>
      <c r="J25" s="280">
        <v>20</v>
      </c>
      <c r="K25" s="133"/>
      <c r="L25" s="280">
        <v>10</v>
      </c>
      <c r="M25" s="281">
        <v>30</v>
      </c>
      <c r="N25" s="283"/>
      <c r="O25" s="284"/>
      <c r="P25" s="281"/>
      <c r="Q25" s="285"/>
      <c r="R25" s="284">
        <v>3</v>
      </c>
      <c r="S25" s="281"/>
      <c r="T25" s="285"/>
      <c r="U25" s="284"/>
      <c r="V25" s="281"/>
      <c r="W25" s="285"/>
      <c r="X25" s="286"/>
      <c r="Y25" s="235"/>
    </row>
    <row r="26" spans="1:25" s="57" customFormat="1" ht="15.75">
      <c r="A26" s="245" t="s">
        <v>151</v>
      </c>
      <c r="B26" s="252" t="s">
        <v>175</v>
      </c>
      <c r="C26" s="279"/>
      <c r="D26" s="280"/>
      <c r="E26" s="280"/>
      <c r="F26" s="281"/>
      <c r="G26" s="74">
        <v>2</v>
      </c>
      <c r="H26" s="282">
        <v>60</v>
      </c>
      <c r="I26" s="285">
        <v>36</v>
      </c>
      <c r="J26" s="280">
        <v>18</v>
      </c>
      <c r="K26" s="280"/>
      <c r="L26" s="280">
        <v>18</v>
      </c>
      <c r="M26" s="281">
        <v>24</v>
      </c>
      <c r="N26" s="283"/>
      <c r="O26" s="284"/>
      <c r="P26" s="281"/>
      <c r="Q26" s="285"/>
      <c r="R26" s="284">
        <v>4</v>
      </c>
      <c r="S26" s="281"/>
      <c r="T26" s="285"/>
      <c r="U26" s="284"/>
      <c r="V26" s="281"/>
      <c r="W26" s="285"/>
      <c r="X26" s="286"/>
      <c r="Y26" s="235"/>
    </row>
    <row r="27" spans="1:25" s="57" customFormat="1" ht="15.75">
      <c r="A27" s="245" t="s">
        <v>160</v>
      </c>
      <c r="B27" s="252" t="s">
        <v>179</v>
      </c>
      <c r="C27" s="279" t="s">
        <v>64</v>
      </c>
      <c r="D27" s="280"/>
      <c r="E27" s="280"/>
      <c r="F27" s="281"/>
      <c r="G27" s="74">
        <v>2.5</v>
      </c>
      <c r="H27" s="282">
        <v>75</v>
      </c>
      <c r="I27" s="285">
        <v>45</v>
      </c>
      <c r="J27" s="280">
        <v>18</v>
      </c>
      <c r="K27" s="280"/>
      <c r="L27" s="280">
        <v>27</v>
      </c>
      <c r="M27" s="281">
        <v>30</v>
      </c>
      <c r="N27" s="283"/>
      <c r="O27" s="284"/>
      <c r="P27" s="281"/>
      <c r="Q27" s="285"/>
      <c r="R27" s="284">
        <v>5</v>
      </c>
      <c r="S27" s="281"/>
      <c r="T27" s="285"/>
      <c r="U27" s="284"/>
      <c r="V27" s="281"/>
      <c r="W27" s="285"/>
      <c r="X27" s="286"/>
      <c r="Y27" s="235"/>
    </row>
    <row r="28" spans="1:25" s="57" customFormat="1" ht="15.75">
      <c r="A28" s="245" t="s">
        <v>162</v>
      </c>
      <c r="B28" s="252" t="s">
        <v>180</v>
      </c>
      <c r="C28" s="279"/>
      <c r="D28" s="280"/>
      <c r="E28" s="280"/>
      <c r="F28" s="281"/>
      <c r="G28" s="74">
        <v>2.5</v>
      </c>
      <c r="H28" s="282">
        <v>75</v>
      </c>
      <c r="I28" s="285">
        <v>45</v>
      </c>
      <c r="J28" s="280">
        <v>27</v>
      </c>
      <c r="K28" s="280"/>
      <c r="L28" s="280">
        <v>18</v>
      </c>
      <c r="M28" s="281">
        <v>30</v>
      </c>
      <c r="N28" s="283"/>
      <c r="O28" s="284"/>
      <c r="P28" s="281"/>
      <c r="Q28" s="285"/>
      <c r="R28" s="284">
        <v>5</v>
      </c>
      <c r="S28" s="281"/>
      <c r="T28" s="285"/>
      <c r="U28" s="284"/>
      <c r="V28" s="281"/>
      <c r="W28" s="285"/>
      <c r="X28" s="286"/>
      <c r="Y28" s="235"/>
    </row>
    <row r="29" spans="1:25" s="57" customFormat="1" ht="15.75">
      <c r="A29" s="245" t="s">
        <v>165</v>
      </c>
      <c r="B29" s="251" t="s">
        <v>182</v>
      </c>
      <c r="C29" s="278" t="s">
        <v>64</v>
      </c>
      <c r="D29" s="61"/>
      <c r="E29" s="61"/>
      <c r="F29" s="107"/>
      <c r="G29" s="276">
        <v>3</v>
      </c>
      <c r="H29" s="59">
        <v>90</v>
      </c>
      <c r="I29" s="60">
        <v>45</v>
      </c>
      <c r="J29" s="61">
        <v>27</v>
      </c>
      <c r="K29" s="61"/>
      <c r="L29" s="61">
        <v>18</v>
      </c>
      <c r="M29" s="107">
        <v>45</v>
      </c>
      <c r="N29" s="104"/>
      <c r="O29" s="178"/>
      <c r="P29" s="107"/>
      <c r="Q29" s="60"/>
      <c r="R29" s="178">
        <v>5</v>
      </c>
      <c r="S29" s="107"/>
      <c r="T29" s="60"/>
      <c r="U29" s="178"/>
      <c r="V29" s="107"/>
      <c r="W29" s="60"/>
      <c r="X29" s="200"/>
      <c r="Y29" s="211"/>
    </row>
    <row r="30" spans="1:25" ht="15.75">
      <c r="A30" s="2216" t="s">
        <v>259</v>
      </c>
      <c r="B30" s="108" t="s">
        <v>224</v>
      </c>
      <c r="C30" s="112"/>
      <c r="D30" s="144" t="s">
        <v>64</v>
      </c>
      <c r="E30" s="144"/>
      <c r="F30" s="111"/>
      <c r="G30" s="145">
        <v>1.5</v>
      </c>
      <c r="H30" s="329">
        <v>45</v>
      </c>
      <c r="I30" s="146">
        <v>16</v>
      </c>
      <c r="J30" s="147"/>
      <c r="K30" s="147"/>
      <c r="L30" s="147"/>
      <c r="M30" s="148">
        <v>29</v>
      </c>
      <c r="N30" s="112"/>
      <c r="O30" s="190"/>
      <c r="P30" s="111"/>
      <c r="Q30" s="112"/>
      <c r="R30" s="190">
        <v>2</v>
      </c>
      <c r="S30" s="111"/>
      <c r="T30" s="112"/>
      <c r="U30" s="190"/>
      <c r="V30" s="111"/>
      <c r="W30" s="112"/>
      <c r="X30" s="206"/>
      <c r="Y30" s="232"/>
    </row>
    <row r="31" spans="1:25" ht="15.75">
      <c r="A31" s="2214"/>
      <c r="B31" s="108" t="s">
        <v>211</v>
      </c>
      <c r="C31" s="112"/>
      <c r="D31" s="144" t="s">
        <v>64</v>
      </c>
      <c r="E31" s="144"/>
      <c r="F31" s="111"/>
      <c r="G31" s="145">
        <v>1.5</v>
      </c>
      <c r="H31" s="329">
        <v>45</v>
      </c>
      <c r="I31" s="146">
        <v>16</v>
      </c>
      <c r="J31" s="147">
        <v>16</v>
      </c>
      <c r="K31" s="147"/>
      <c r="L31" s="147"/>
      <c r="M31" s="148">
        <v>29</v>
      </c>
      <c r="N31" s="112"/>
      <c r="O31" s="190"/>
      <c r="P31" s="111"/>
      <c r="Q31" s="112"/>
      <c r="R31" s="190">
        <v>2</v>
      </c>
      <c r="S31" s="111"/>
      <c r="T31" s="112"/>
      <c r="U31" s="190"/>
      <c r="V31" s="111"/>
      <c r="W31" s="112"/>
      <c r="X31" s="206"/>
      <c r="Y31" s="213"/>
    </row>
    <row r="32" spans="1:25" ht="15.75">
      <c r="A32" s="2214"/>
      <c r="B32" s="108" t="s">
        <v>210</v>
      </c>
      <c r="C32" s="112"/>
      <c r="D32" s="144"/>
      <c r="E32" s="144"/>
      <c r="F32" s="111"/>
      <c r="G32" s="145">
        <v>1.5</v>
      </c>
      <c r="H32" s="329">
        <v>45</v>
      </c>
      <c r="I32" s="146">
        <v>16</v>
      </c>
      <c r="J32" s="147"/>
      <c r="K32" s="147"/>
      <c r="L32" s="147">
        <v>16</v>
      </c>
      <c r="M32" s="148">
        <v>29</v>
      </c>
      <c r="N32" s="112"/>
      <c r="O32" s="190"/>
      <c r="P32" s="111"/>
      <c r="Q32" s="112"/>
      <c r="R32" s="190">
        <v>2</v>
      </c>
      <c r="S32" s="111"/>
      <c r="T32" s="112"/>
      <c r="U32" s="190"/>
      <c r="V32" s="111"/>
      <c r="W32" s="112"/>
      <c r="X32" s="206"/>
      <c r="Y32" s="213"/>
    </row>
    <row r="33" spans="1:25" ht="16.5" thickBot="1">
      <c r="A33" s="2214"/>
      <c r="B33" s="305" t="s">
        <v>212</v>
      </c>
      <c r="C33" s="405"/>
      <c r="D33" s="406" t="s">
        <v>64</v>
      </c>
      <c r="E33" s="406"/>
      <c r="F33" s="407"/>
      <c r="G33" s="408">
        <v>1.5</v>
      </c>
      <c r="H33" s="330">
        <v>45</v>
      </c>
      <c r="I33" s="310">
        <v>16</v>
      </c>
      <c r="J33" s="311">
        <v>16</v>
      </c>
      <c r="K33" s="311"/>
      <c r="L33" s="311"/>
      <c r="M33" s="312">
        <v>29</v>
      </c>
      <c r="N33" s="405"/>
      <c r="O33" s="55"/>
      <c r="P33" s="407"/>
      <c r="Q33" s="405"/>
      <c r="R33" s="55">
        <v>2</v>
      </c>
      <c r="S33" s="407"/>
      <c r="T33" s="405"/>
      <c r="U33" s="55"/>
      <c r="V33" s="407"/>
      <c r="W33" s="405"/>
      <c r="X33" s="409"/>
      <c r="Y33" s="233"/>
    </row>
    <row r="34" spans="1:25" ht="16.5" thickBot="1">
      <c r="A34" s="2496" t="s">
        <v>299</v>
      </c>
      <c r="B34" s="2497"/>
      <c r="C34" s="2497"/>
      <c r="D34" s="2497"/>
      <c r="E34" s="2497"/>
      <c r="F34" s="2497"/>
      <c r="G34" s="2497"/>
      <c r="H34" s="2497"/>
      <c r="I34" s="2497"/>
      <c r="J34" s="2497"/>
      <c r="K34" s="2497"/>
      <c r="L34" s="2497"/>
      <c r="M34" s="2497"/>
      <c r="N34" s="2497"/>
      <c r="O34" s="2497"/>
      <c r="P34" s="2497"/>
      <c r="Q34" s="2497"/>
      <c r="R34" s="2497"/>
      <c r="S34" s="2497"/>
      <c r="T34" s="2497"/>
      <c r="U34" s="2497"/>
      <c r="V34" s="2497"/>
      <c r="W34" s="2497"/>
      <c r="X34" s="2497"/>
      <c r="Y34" s="2498"/>
    </row>
    <row r="35" spans="1:25" ht="15.75">
      <c r="A35" s="516" t="s">
        <v>95</v>
      </c>
      <c r="B35" s="517" t="s">
        <v>116</v>
      </c>
      <c r="C35" s="510"/>
      <c r="D35" s="515" t="s">
        <v>312</v>
      </c>
      <c r="E35" s="511"/>
      <c r="F35" s="512"/>
      <c r="G35" s="518"/>
      <c r="H35" s="513"/>
      <c r="I35" s="510"/>
      <c r="J35" s="511"/>
      <c r="K35" s="511"/>
      <c r="L35" s="511"/>
      <c r="M35" s="512"/>
      <c r="N35" s="510"/>
      <c r="O35" s="511"/>
      <c r="P35" s="514"/>
      <c r="Q35" s="510"/>
      <c r="R35" s="511"/>
      <c r="S35" s="519" t="s">
        <v>276</v>
      </c>
      <c r="T35" s="510"/>
      <c r="U35" s="511"/>
      <c r="V35" s="514"/>
      <c r="W35" s="510"/>
      <c r="X35" s="511"/>
      <c r="Y35" s="512"/>
    </row>
    <row r="36" spans="1:25" s="57" customFormat="1" ht="15.75">
      <c r="A36" s="246" t="s">
        <v>98</v>
      </c>
      <c r="B36" s="248" t="s">
        <v>118</v>
      </c>
      <c r="C36" s="422"/>
      <c r="D36" s="399" t="s">
        <v>65</v>
      </c>
      <c r="E36" s="264"/>
      <c r="F36" s="263"/>
      <c r="G36" s="844">
        <v>2</v>
      </c>
      <c r="H36" s="398">
        <v>60</v>
      </c>
      <c r="I36" s="254">
        <v>30</v>
      </c>
      <c r="J36" s="399">
        <v>20</v>
      </c>
      <c r="K36" s="423"/>
      <c r="L36" s="399">
        <v>10</v>
      </c>
      <c r="M36" s="263">
        <v>30</v>
      </c>
      <c r="N36" s="261"/>
      <c r="O36" s="262"/>
      <c r="P36" s="263"/>
      <c r="Q36" s="254"/>
      <c r="R36" s="262"/>
      <c r="S36" s="263">
        <v>3</v>
      </c>
      <c r="T36" s="254"/>
      <c r="U36" s="262"/>
      <c r="V36" s="263"/>
      <c r="W36" s="254"/>
      <c r="X36" s="264"/>
      <c r="Y36" s="214"/>
    </row>
    <row r="37" spans="1:25" s="57" customFormat="1" ht="15.75">
      <c r="A37" s="245" t="s">
        <v>107</v>
      </c>
      <c r="B37" s="252" t="s">
        <v>121</v>
      </c>
      <c r="C37" s="279"/>
      <c r="D37" s="280" t="s">
        <v>278</v>
      </c>
      <c r="E37" s="280"/>
      <c r="F37" s="281"/>
      <c r="G37" s="74">
        <v>1.5</v>
      </c>
      <c r="H37" s="398">
        <v>60</v>
      </c>
      <c r="I37" s="285">
        <v>30</v>
      </c>
      <c r="J37" s="280"/>
      <c r="K37" s="280"/>
      <c r="L37" s="280">
        <v>30</v>
      </c>
      <c r="M37" s="281">
        <v>15</v>
      </c>
      <c r="N37" s="283"/>
      <c r="O37" s="284"/>
      <c r="P37" s="281"/>
      <c r="Q37" s="285"/>
      <c r="R37" s="284"/>
      <c r="S37" s="281">
        <v>4</v>
      </c>
      <c r="T37" s="285"/>
      <c r="U37" s="284"/>
      <c r="V37" s="281"/>
      <c r="W37" s="285"/>
      <c r="X37" s="286"/>
      <c r="Y37" s="235"/>
    </row>
    <row r="38" spans="1:25" s="57" customFormat="1" ht="15.75">
      <c r="A38" s="245" t="s">
        <v>143</v>
      </c>
      <c r="B38" s="252" t="s">
        <v>172</v>
      </c>
      <c r="C38" s="279" t="s">
        <v>65</v>
      </c>
      <c r="D38" s="280"/>
      <c r="E38" s="280"/>
      <c r="F38" s="281"/>
      <c r="G38" s="74">
        <v>3</v>
      </c>
      <c r="H38" s="398">
        <v>60</v>
      </c>
      <c r="I38" s="285">
        <v>54</v>
      </c>
      <c r="J38" s="280">
        <v>36</v>
      </c>
      <c r="K38" s="280">
        <v>18</v>
      </c>
      <c r="L38" s="280"/>
      <c r="M38" s="281">
        <v>36</v>
      </c>
      <c r="N38" s="283"/>
      <c r="O38" s="284"/>
      <c r="P38" s="281"/>
      <c r="Q38" s="285"/>
      <c r="R38" s="284"/>
      <c r="S38" s="281">
        <v>6</v>
      </c>
      <c r="T38" s="285"/>
      <c r="U38" s="284"/>
      <c r="V38" s="281"/>
      <c r="W38" s="285"/>
      <c r="X38" s="286"/>
      <c r="Y38" s="235"/>
    </row>
    <row r="39" spans="1:25" s="57" customFormat="1" ht="15.75">
      <c r="A39" s="245" t="s">
        <v>152</v>
      </c>
      <c r="B39" s="252" t="s">
        <v>175</v>
      </c>
      <c r="C39" s="279" t="s">
        <v>65</v>
      </c>
      <c r="D39" s="280"/>
      <c r="E39" s="280"/>
      <c r="F39" s="281"/>
      <c r="G39" s="74">
        <v>2</v>
      </c>
      <c r="H39" s="398">
        <v>60</v>
      </c>
      <c r="I39" s="285">
        <v>36</v>
      </c>
      <c r="J39" s="280">
        <v>18</v>
      </c>
      <c r="K39" s="280"/>
      <c r="L39" s="280">
        <v>18</v>
      </c>
      <c r="M39" s="281">
        <v>24</v>
      </c>
      <c r="N39" s="283"/>
      <c r="O39" s="284"/>
      <c r="P39" s="281"/>
      <c r="Q39" s="285"/>
      <c r="R39" s="284"/>
      <c r="S39" s="281">
        <v>4</v>
      </c>
      <c r="T39" s="285"/>
      <c r="U39" s="284"/>
      <c r="V39" s="281"/>
      <c r="W39" s="285"/>
      <c r="X39" s="286"/>
      <c r="Y39" s="235"/>
    </row>
    <row r="40" spans="1:25" s="57" customFormat="1" ht="15.75">
      <c r="A40" s="245" t="s">
        <v>163</v>
      </c>
      <c r="B40" s="252" t="s">
        <v>180</v>
      </c>
      <c r="C40" s="279" t="s">
        <v>65</v>
      </c>
      <c r="D40" s="280"/>
      <c r="E40" s="280"/>
      <c r="F40" s="281"/>
      <c r="G40" s="74">
        <v>2</v>
      </c>
      <c r="H40" s="398">
        <v>60</v>
      </c>
      <c r="I40" s="285">
        <v>36</v>
      </c>
      <c r="J40" s="280">
        <v>18</v>
      </c>
      <c r="K40" s="280">
        <v>9</v>
      </c>
      <c r="L40" s="280">
        <v>9</v>
      </c>
      <c r="M40" s="281">
        <v>24</v>
      </c>
      <c r="N40" s="283"/>
      <c r="O40" s="284"/>
      <c r="P40" s="281"/>
      <c r="Q40" s="285"/>
      <c r="R40" s="284"/>
      <c r="S40" s="281">
        <v>4</v>
      </c>
      <c r="T40" s="285"/>
      <c r="U40" s="284"/>
      <c r="V40" s="281"/>
      <c r="W40" s="285"/>
      <c r="X40" s="286"/>
      <c r="Y40" s="235"/>
    </row>
    <row r="41" spans="1:25" s="57" customFormat="1" ht="15.75">
      <c r="A41" s="245" t="s">
        <v>164</v>
      </c>
      <c r="B41" s="251" t="s">
        <v>181</v>
      </c>
      <c r="C41" s="278"/>
      <c r="D41" s="61" t="s">
        <v>65</v>
      </c>
      <c r="E41" s="61"/>
      <c r="F41" s="107"/>
      <c r="G41" s="743">
        <v>2</v>
      </c>
      <c r="H41" s="398">
        <v>60</v>
      </c>
      <c r="I41" s="60">
        <v>30</v>
      </c>
      <c r="J41" s="61">
        <v>20</v>
      </c>
      <c r="K41" s="61"/>
      <c r="L41" s="61">
        <v>10</v>
      </c>
      <c r="M41" s="107">
        <v>30</v>
      </c>
      <c r="N41" s="104"/>
      <c r="O41" s="178"/>
      <c r="P41" s="107"/>
      <c r="Q41" s="60"/>
      <c r="R41" s="178"/>
      <c r="S41" s="107">
        <v>3</v>
      </c>
      <c r="T41" s="60"/>
      <c r="U41" s="178"/>
      <c r="V41" s="107"/>
      <c r="W41" s="60"/>
      <c r="X41" s="200"/>
      <c r="Y41" s="211"/>
    </row>
    <row r="42" spans="1:25" s="57" customFormat="1" ht="15.75">
      <c r="A42" s="245" t="s">
        <v>190</v>
      </c>
      <c r="B42" s="251" t="s">
        <v>194</v>
      </c>
      <c r="C42" s="422"/>
      <c r="D42" s="399" t="s">
        <v>65</v>
      </c>
      <c r="E42" s="399"/>
      <c r="F42" s="263"/>
      <c r="G42" s="844">
        <v>2</v>
      </c>
      <c r="H42" s="398">
        <v>60</v>
      </c>
      <c r="I42" s="254"/>
      <c r="J42" s="399"/>
      <c r="K42" s="399"/>
      <c r="L42" s="399"/>
      <c r="M42" s="263"/>
      <c r="N42" s="261"/>
      <c r="O42" s="262"/>
      <c r="P42" s="263"/>
      <c r="Q42" s="254"/>
      <c r="R42" s="262"/>
      <c r="S42" s="263"/>
      <c r="T42" s="254"/>
      <c r="U42" s="262"/>
      <c r="V42" s="263"/>
      <c r="W42" s="254"/>
      <c r="X42" s="264"/>
      <c r="Y42" s="214"/>
    </row>
    <row r="43" spans="1:25" ht="15.75">
      <c r="A43" s="2216" t="s">
        <v>260</v>
      </c>
      <c r="B43" s="108" t="s">
        <v>225</v>
      </c>
      <c r="C43" s="112"/>
      <c r="D43" s="144" t="s">
        <v>65</v>
      </c>
      <c r="E43" s="144"/>
      <c r="F43" s="111"/>
      <c r="G43" s="145">
        <v>1.5</v>
      </c>
      <c r="H43" s="398">
        <v>60</v>
      </c>
      <c r="I43" s="146">
        <v>16</v>
      </c>
      <c r="J43" s="147"/>
      <c r="K43" s="147"/>
      <c r="L43" s="147"/>
      <c r="M43" s="148">
        <v>29</v>
      </c>
      <c r="N43" s="112"/>
      <c r="O43" s="190"/>
      <c r="P43" s="111"/>
      <c r="Q43" s="112"/>
      <c r="R43" s="190"/>
      <c r="S43" s="111">
        <v>2</v>
      </c>
      <c r="T43" s="112"/>
      <c r="U43" s="190"/>
      <c r="V43" s="111"/>
      <c r="W43" s="112"/>
      <c r="X43" s="206"/>
      <c r="Y43" s="232"/>
    </row>
    <row r="44" spans="1:25" ht="15.75">
      <c r="A44" s="2214"/>
      <c r="B44" s="108" t="s">
        <v>210</v>
      </c>
      <c r="C44" s="112"/>
      <c r="D44" s="144" t="s">
        <v>65</v>
      </c>
      <c r="E44" s="144"/>
      <c r="F44" s="111"/>
      <c r="G44" s="145">
        <v>1.5</v>
      </c>
      <c r="H44" s="398">
        <v>60</v>
      </c>
      <c r="I44" s="146">
        <v>16</v>
      </c>
      <c r="J44" s="147"/>
      <c r="K44" s="147"/>
      <c r="L44" s="147">
        <v>16</v>
      </c>
      <c r="M44" s="148">
        <v>29</v>
      </c>
      <c r="N44" s="112"/>
      <c r="O44" s="190"/>
      <c r="P44" s="111"/>
      <c r="Q44" s="112"/>
      <c r="R44" s="190"/>
      <c r="S44" s="111">
        <v>2</v>
      </c>
      <c r="T44" s="112"/>
      <c r="U44" s="190"/>
      <c r="V44" s="111"/>
      <c r="W44" s="112"/>
      <c r="X44" s="206"/>
      <c r="Y44" s="213"/>
    </row>
    <row r="45" spans="1:25" ht="15.75">
      <c r="A45" s="2214"/>
      <c r="B45" s="108" t="s">
        <v>213</v>
      </c>
      <c r="C45" s="112"/>
      <c r="D45" s="144" t="s">
        <v>65</v>
      </c>
      <c r="E45" s="144"/>
      <c r="F45" s="111"/>
      <c r="G45" s="145">
        <v>1.5</v>
      </c>
      <c r="H45" s="398">
        <v>60</v>
      </c>
      <c r="I45" s="146">
        <v>16</v>
      </c>
      <c r="J45" s="147">
        <v>16</v>
      </c>
      <c r="K45" s="147"/>
      <c r="L45" s="147"/>
      <c r="M45" s="148">
        <v>29</v>
      </c>
      <c r="N45" s="112"/>
      <c r="O45" s="190"/>
      <c r="P45" s="111"/>
      <c r="Q45" s="112"/>
      <c r="R45" s="190"/>
      <c r="S45" s="111">
        <v>2</v>
      </c>
      <c r="T45" s="112"/>
      <c r="U45" s="190"/>
      <c r="V45" s="111"/>
      <c r="W45" s="112"/>
      <c r="X45" s="206"/>
      <c r="Y45" s="213"/>
    </row>
    <row r="46" spans="1:25" ht="15.75">
      <c r="A46" s="2215"/>
      <c r="B46" s="108" t="s">
        <v>214</v>
      </c>
      <c r="C46" s="112"/>
      <c r="D46" s="144" t="s">
        <v>65</v>
      </c>
      <c r="E46" s="144"/>
      <c r="F46" s="111"/>
      <c r="G46" s="145">
        <v>1.5</v>
      </c>
      <c r="H46" s="398">
        <v>60</v>
      </c>
      <c r="I46" s="146">
        <v>16</v>
      </c>
      <c r="J46" s="147">
        <v>16</v>
      </c>
      <c r="K46" s="147"/>
      <c r="L46" s="147"/>
      <c r="M46" s="148">
        <v>29</v>
      </c>
      <c r="N46" s="112"/>
      <c r="O46" s="190"/>
      <c r="P46" s="111"/>
      <c r="Q46" s="112"/>
      <c r="R46" s="190"/>
      <c r="S46" s="111">
        <v>2</v>
      </c>
      <c r="T46" s="112"/>
      <c r="U46" s="190"/>
      <c r="V46" s="111"/>
      <c r="W46" s="112"/>
      <c r="X46" s="206"/>
      <c r="Y46" s="213"/>
    </row>
    <row r="47" spans="1:25" ht="15.75">
      <c r="A47" s="2205" t="s">
        <v>202</v>
      </c>
      <c r="B47" s="236" t="s">
        <v>225</v>
      </c>
      <c r="C47" s="237"/>
      <c r="D47" s="237" t="s">
        <v>65</v>
      </c>
      <c r="E47" s="237"/>
      <c r="F47" s="237"/>
      <c r="G47" s="84">
        <v>3</v>
      </c>
      <c r="H47" s="398">
        <v>60</v>
      </c>
      <c r="I47" s="87">
        <v>30</v>
      </c>
      <c r="J47" s="237"/>
      <c r="K47" s="237"/>
      <c r="L47" s="237"/>
      <c r="M47" s="238">
        <v>60</v>
      </c>
      <c r="N47" s="85"/>
      <c r="O47" s="192"/>
      <c r="P47" s="86"/>
      <c r="Q47" s="87"/>
      <c r="R47" s="192"/>
      <c r="S47" s="86">
        <v>3</v>
      </c>
      <c r="T47" s="87"/>
      <c r="U47" s="192"/>
      <c r="V47" s="86"/>
      <c r="W47" s="87"/>
      <c r="X47" s="208"/>
      <c r="Y47" s="232"/>
    </row>
    <row r="48" spans="1:25" ht="18.75" customHeight="1">
      <c r="A48" s="2205"/>
      <c r="B48" s="236" t="s">
        <v>229</v>
      </c>
      <c r="C48" s="85"/>
      <c r="D48" s="237" t="s">
        <v>65</v>
      </c>
      <c r="E48" s="208"/>
      <c r="F48" s="208"/>
      <c r="G48" s="84">
        <v>3</v>
      </c>
      <c r="H48" s="398">
        <v>60</v>
      </c>
      <c r="I48" s="87">
        <v>30</v>
      </c>
      <c r="J48" s="237">
        <v>10</v>
      </c>
      <c r="K48" s="237">
        <v>20</v>
      </c>
      <c r="L48" s="237"/>
      <c r="M48" s="238">
        <v>60</v>
      </c>
      <c r="N48" s="85"/>
      <c r="O48" s="192"/>
      <c r="P48" s="86"/>
      <c r="Q48" s="87"/>
      <c r="R48" s="192"/>
      <c r="S48" s="86">
        <v>3</v>
      </c>
      <c r="T48" s="87"/>
      <c r="U48" s="192"/>
      <c r="V48" s="86"/>
      <c r="W48" s="87"/>
      <c r="X48" s="208"/>
      <c r="Y48" s="232"/>
    </row>
    <row r="49" spans="1:25" ht="19.5" customHeight="1" thickBot="1">
      <c r="A49" s="2495"/>
      <c r="B49" s="543" t="s">
        <v>230</v>
      </c>
      <c r="C49" s="544"/>
      <c r="D49" s="545" t="s">
        <v>65</v>
      </c>
      <c r="E49" s="546"/>
      <c r="F49" s="547"/>
      <c r="G49" s="548">
        <v>3</v>
      </c>
      <c r="H49" s="549">
        <v>60</v>
      </c>
      <c r="I49" s="550">
        <v>30</v>
      </c>
      <c r="J49" s="551">
        <v>20</v>
      </c>
      <c r="K49" s="551"/>
      <c r="L49" s="551">
        <v>10</v>
      </c>
      <c r="M49" s="552">
        <v>60</v>
      </c>
      <c r="N49" s="553"/>
      <c r="O49" s="554"/>
      <c r="P49" s="555"/>
      <c r="Q49" s="556"/>
      <c r="R49" s="554"/>
      <c r="S49" s="555">
        <v>3</v>
      </c>
      <c r="T49" s="556"/>
      <c r="U49" s="554"/>
      <c r="V49" s="555"/>
      <c r="W49" s="556"/>
      <c r="X49" s="557"/>
      <c r="Y49" s="558"/>
    </row>
    <row r="51" ht="15.75">
      <c r="G51" s="507"/>
    </row>
    <row r="52" ht="15.75">
      <c r="G52" s="507"/>
    </row>
    <row r="53" ht="15.75">
      <c r="G53" s="507"/>
    </row>
    <row r="54" ht="15.75">
      <c r="G54" s="128">
        <f>SUM(G51:G53)</f>
        <v>0</v>
      </c>
    </row>
  </sheetData>
  <sheetProtection/>
  <mergeCells count="31">
    <mergeCell ref="C3:C7"/>
    <mergeCell ref="E4:E7"/>
    <mergeCell ref="I3:L3"/>
    <mergeCell ref="T4:V4"/>
    <mergeCell ref="E3:F3"/>
    <mergeCell ref="N6:Y6"/>
    <mergeCell ref="H2:M2"/>
    <mergeCell ref="N2:Y3"/>
    <mergeCell ref="M3:M7"/>
    <mergeCell ref="H3:H7"/>
    <mergeCell ref="J4:J7"/>
    <mergeCell ref="A34:Y34"/>
    <mergeCell ref="W4:Y4"/>
    <mergeCell ref="A9:Y9"/>
    <mergeCell ref="L4:L7"/>
    <mergeCell ref="A1:Y1"/>
    <mergeCell ref="A2:A7"/>
    <mergeCell ref="B2:B7"/>
    <mergeCell ref="C2:F2"/>
    <mergeCell ref="G2:G7"/>
    <mergeCell ref="I4:I7"/>
    <mergeCell ref="N4:P4"/>
    <mergeCell ref="F4:F7"/>
    <mergeCell ref="D3:D7"/>
    <mergeCell ref="K4:K7"/>
    <mergeCell ref="A47:A49"/>
    <mergeCell ref="A18:A21"/>
    <mergeCell ref="A30:A33"/>
    <mergeCell ref="A43:A46"/>
    <mergeCell ref="A22:Y22"/>
    <mergeCell ref="Q4:S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67" customWidth="1"/>
    <col min="4" max="4" width="10.140625" style="973" customWidth="1"/>
    <col min="5" max="5" width="49.8515625" style="67" customWidth="1"/>
    <col min="6" max="6" width="9.00390625" style="974" customWidth="1"/>
    <col min="7" max="7" width="12.00390625" style="978" customWidth="1"/>
    <col min="8" max="8" width="7.28125" style="978" customWidth="1"/>
    <col min="9" max="9" width="6.421875" style="974" customWidth="1"/>
    <col min="10" max="10" width="7.421875" style="974" customWidth="1"/>
    <col min="11" max="11" width="9.8515625" style="974" customWidth="1"/>
    <col min="12" max="12" width="7.421875" style="67" customWidth="1"/>
    <col min="13" max="13" width="8.7109375" style="67" customWidth="1"/>
    <col min="14" max="14" width="7.28125" style="67" customWidth="1"/>
    <col min="15" max="15" width="9.00390625" style="67" customWidth="1"/>
    <col min="16" max="16" width="7.8515625" style="67" customWidth="1"/>
    <col min="17" max="17" width="4.140625" style="67" hidden="1" customWidth="1"/>
    <col min="18" max="18" width="4.57421875" style="67" hidden="1" customWidth="1"/>
    <col min="19" max="19" width="3.7109375" style="67" hidden="1" customWidth="1"/>
    <col min="20" max="20" width="6.57421875" style="720" customWidth="1"/>
    <col min="21" max="22" width="6.8515625" style="720" customWidth="1"/>
    <col min="23" max="25" width="3.8515625" style="127" hidden="1" customWidth="1"/>
    <col min="26" max="27" width="4.00390625" style="127" hidden="1" customWidth="1"/>
    <col min="28" max="28" width="8.00390625" style="67" hidden="1" customWidth="1"/>
    <col min="29" max="29" width="2.57421875" style="67" customWidth="1"/>
    <col min="30" max="30" width="10.57421875" style="67" customWidth="1"/>
    <col min="31" max="31" width="4.140625" style="67" customWidth="1"/>
    <col min="32" max="32" width="3.57421875" style="67" customWidth="1"/>
    <col min="33" max="16384" width="9.140625" style="67" customWidth="1"/>
  </cols>
  <sheetData>
    <row r="1" spans="4:28" s="54" customFormat="1" ht="18.75" customHeight="1" thickBot="1">
      <c r="D1" s="2331" t="s">
        <v>653</v>
      </c>
      <c r="E1" s="2332"/>
      <c r="F1" s="2332"/>
      <c r="G1" s="2332"/>
      <c r="H1" s="2332"/>
      <c r="I1" s="2332"/>
      <c r="J1" s="2332"/>
      <c r="K1" s="2332"/>
      <c r="L1" s="2332"/>
      <c r="M1" s="2332"/>
      <c r="N1" s="2332"/>
      <c r="O1" s="2332"/>
      <c r="P1" s="2332"/>
      <c r="Q1" s="2332"/>
      <c r="R1" s="2332"/>
      <c r="S1" s="2332"/>
      <c r="T1" s="2332"/>
      <c r="U1" s="2332"/>
      <c r="V1" s="2332"/>
      <c r="W1" s="2332"/>
      <c r="X1" s="2332"/>
      <c r="Y1" s="2332"/>
      <c r="Z1" s="2332"/>
      <c r="AA1" s="2332"/>
      <c r="AB1" s="2333"/>
    </row>
    <row r="2" spans="1:28" s="54" customFormat="1" ht="15.75" customHeight="1">
      <c r="A2" s="2483" t="s">
        <v>645</v>
      </c>
      <c r="B2" s="2483" t="s">
        <v>632</v>
      </c>
      <c r="C2" s="2483" t="s">
        <v>633</v>
      </c>
      <c r="D2" s="2485" t="s">
        <v>68</v>
      </c>
      <c r="E2" s="2337" t="s">
        <v>287</v>
      </c>
      <c r="F2" s="2340" t="s">
        <v>33</v>
      </c>
      <c r="G2" s="2341"/>
      <c r="H2" s="2341"/>
      <c r="I2" s="2342"/>
      <c r="J2" s="2343" t="s">
        <v>288</v>
      </c>
      <c r="K2" s="2309" t="s">
        <v>34</v>
      </c>
      <c r="L2" s="2310"/>
      <c r="M2" s="2310"/>
      <c r="N2" s="2310"/>
      <c r="O2" s="2310"/>
      <c r="P2" s="2311"/>
      <c r="Q2" s="2273" t="s">
        <v>69</v>
      </c>
      <c r="R2" s="2274"/>
      <c r="S2" s="2274"/>
      <c r="T2" s="2274"/>
      <c r="U2" s="2274"/>
      <c r="V2" s="2274"/>
      <c r="W2" s="2274"/>
      <c r="X2" s="2274"/>
      <c r="Y2" s="2274"/>
      <c r="Z2" s="2274"/>
      <c r="AA2" s="2274"/>
      <c r="AB2" s="2275"/>
    </row>
    <row r="3" spans="1:28" s="54" customFormat="1" ht="15.75">
      <c r="A3" s="2484"/>
      <c r="B3" s="2484"/>
      <c r="C3" s="2484"/>
      <c r="D3" s="2486"/>
      <c r="E3" s="2338"/>
      <c r="F3" s="2355" t="s">
        <v>35</v>
      </c>
      <c r="G3" s="2357" t="s">
        <v>36</v>
      </c>
      <c r="H3" s="2323" t="s">
        <v>37</v>
      </c>
      <c r="I3" s="2324"/>
      <c r="J3" s="2344"/>
      <c r="K3" s="2359" t="s">
        <v>0</v>
      </c>
      <c r="L3" s="2360" t="s">
        <v>38</v>
      </c>
      <c r="M3" s="2360"/>
      <c r="N3" s="2360"/>
      <c r="O3" s="2361"/>
      <c r="P3" s="2362" t="s">
        <v>39</v>
      </c>
      <c r="Q3" s="2507"/>
      <c r="R3" s="2508"/>
      <c r="S3" s="2508"/>
      <c r="T3" s="2508"/>
      <c r="U3" s="2508"/>
      <c r="V3" s="2508"/>
      <c r="W3" s="2508"/>
      <c r="X3" s="2508"/>
      <c r="Y3" s="2508"/>
      <c r="Z3" s="2508"/>
      <c r="AA3" s="2508"/>
      <c r="AB3" s="2509"/>
    </row>
    <row r="4" spans="1:28" s="54" customFormat="1" ht="15.75">
      <c r="A4" s="2484"/>
      <c r="B4" s="2484"/>
      <c r="C4" s="2484"/>
      <c r="D4" s="2486"/>
      <c r="E4" s="2338"/>
      <c r="F4" s="2355"/>
      <c r="G4" s="2357"/>
      <c r="H4" s="2357" t="s">
        <v>40</v>
      </c>
      <c r="I4" s="2318" t="s">
        <v>41</v>
      </c>
      <c r="J4" s="2344"/>
      <c r="K4" s="2344"/>
      <c r="L4" s="2320" t="s">
        <v>1</v>
      </c>
      <c r="M4" s="2325" t="s">
        <v>2</v>
      </c>
      <c r="N4" s="2325" t="s">
        <v>42</v>
      </c>
      <c r="O4" s="2325" t="s">
        <v>89</v>
      </c>
      <c r="P4" s="2363"/>
      <c r="Q4" s="2507"/>
      <c r="R4" s="2508"/>
      <c r="S4" s="2508"/>
      <c r="T4" s="2508"/>
      <c r="U4" s="2508"/>
      <c r="V4" s="2508"/>
      <c r="W4" s="2508"/>
      <c r="X4" s="2508"/>
      <c r="Y4" s="2508"/>
      <c r="Z4" s="2508"/>
      <c r="AA4" s="2508"/>
      <c r="AB4" s="2509"/>
    </row>
    <row r="5" spans="1:28" s="54" customFormat="1" ht="15.75">
      <c r="A5" s="2484"/>
      <c r="B5" s="2484"/>
      <c r="C5" s="2484"/>
      <c r="D5" s="2486"/>
      <c r="E5" s="2338"/>
      <c r="F5" s="2355"/>
      <c r="G5" s="2357"/>
      <c r="H5" s="2357"/>
      <c r="I5" s="2318"/>
      <c r="J5" s="2344"/>
      <c r="K5" s="2344"/>
      <c r="L5" s="2321"/>
      <c r="M5" s="2326"/>
      <c r="N5" s="2326"/>
      <c r="O5" s="2326"/>
      <c r="P5" s="2363"/>
      <c r="Q5" s="2507"/>
      <c r="R5" s="2508"/>
      <c r="S5" s="2508"/>
      <c r="T5" s="2508"/>
      <c r="U5" s="2508"/>
      <c r="V5" s="2508"/>
      <c r="W5" s="2508"/>
      <c r="X5" s="2508"/>
      <c r="Y5" s="2508"/>
      <c r="Z5" s="2508"/>
      <c r="AA5" s="2508"/>
      <c r="AB5" s="2509"/>
    </row>
    <row r="6" spans="1:28" s="54" customFormat="1" ht="15.75">
      <c r="A6" s="2484"/>
      <c r="B6" s="2484"/>
      <c r="C6" s="2484"/>
      <c r="D6" s="2486"/>
      <c r="E6" s="2338"/>
      <c r="F6" s="2355"/>
      <c r="G6" s="2357"/>
      <c r="H6" s="2357"/>
      <c r="I6" s="2318"/>
      <c r="J6" s="2344"/>
      <c r="K6" s="2344"/>
      <c r="L6" s="2321"/>
      <c r="M6" s="2326"/>
      <c r="N6" s="2326"/>
      <c r="O6" s="2326"/>
      <c r="P6" s="2364"/>
      <c r="Q6" s="2507"/>
      <c r="R6" s="2508"/>
      <c r="S6" s="2508"/>
      <c r="T6" s="2508"/>
      <c r="U6" s="2508"/>
      <c r="V6" s="2508"/>
      <c r="W6" s="2508"/>
      <c r="X6" s="2508"/>
      <c r="Y6" s="2508"/>
      <c r="Z6" s="2508"/>
      <c r="AA6" s="2508"/>
      <c r="AB6" s="2509"/>
    </row>
    <row r="7" spans="1:28" s="54" customFormat="1" ht="24.75" customHeight="1" thickBot="1">
      <c r="A7" s="2484"/>
      <c r="B7" s="2484"/>
      <c r="C7" s="2484"/>
      <c r="D7" s="2487"/>
      <c r="E7" s="2339"/>
      <c r="F7" s="2356"/>
      <c r="G7" s="2358"/>
      <c r="H7" s="2358"/>
      <c r="I7" s="2319"/>
      <c r="J7" s="2345"/>
      <c r="K7" s="2345"/>
      <c r="L7" s="2322"/>
      <c r="M7" s="2327"/>
      <c r="N7" s="2327"/>
      <c r="O7" s="2327"/>
      <c r="P7" s="2365"/>
      <c r="Q7" s="2276"/>
      <c r="R7" s="2277"/>
      <c r="S7" s="2277"/>
      <c r="T7" s="2277"/>
      <c r="U7" s="2277"/>
      <c r="V7" s="2277"/>
      <c r="W7" s="2277"/>
      <c r="X7" s="2277"/>
      <c r="Y7" s="2277"/>
      <c r="Z7" s="2277"/>
      <c r="AA7" s="2277"/>
      <c r="AB7" s="2278"/>
    </row>
    <row r="8" spans="1:33" s="54" customFormat="1" ht="16.5" thickBot="1">
      <c r="A8" s="719"/>
      <c r="B8" s="719"/>
      <c r="C8" s="719"/>
      <c r="D8" s="858">
        <v>1</v>
      </c>
      <c r="E8" s="863">
        <v>2</v>
      </c>
      <c r="F8" s="855">
        <v>3</v>
      </c>
      <c r="G8" s="864">
        <v>4</v>
      </c>
      <c r="H8" s="864">
        <v>5</v>
      </c>
      <c r="I8" s="857">
        <v>6</v>
      </c>
      <c r="J8" s="855">
        <v>7</v>
      </c>
      <c r="K8" s="863">
        <v>8</v>
      </c>
      <c r="L8" s="858">
        <v>9</v>
      </c>
      <c r="M8" s="864">
        <v>10</v>
      </c>
      <c r="N8" s="864">
        <v>11</v>
      </c>
      <c r="O8" s="864">
        <v>12</v>
      </c>
      <c r="P8" s="857">
        <v>13</v>
      </c>
      <c r="Q8" s="855">
        <v>14</v>
      </c>
      <c r="R8" s="864">
        <v>15</v>
      </c>
      <c r="S8" s="856">
        <v>16</v>
      </c>
      <c r="T8" s="855">
        <v>3</v>
      </c>
      <c r="U8" s="854" t="s">
        <v>64</v>
      </c>
      <c r="V8" s="856" t="s">
        <v>65</v>
      </c>
      <c r="W8" s="176">
        <v>20</v>
      </c>
      <c r="X8" s="368">
        <v>21</v>
      </c>
      <c r="Y8" s="153">
        <v>22</v>
      </c>
      <c r="Z8" s="152">
        <v>23</v>
      </c>
      <c r="AA8" s="175">
        <v>24</v>
      </c>
      <c r="AB8" s="153">
        <v>25</v>
      </c>
      <c r="AC8" s="55"/>
      <c r="AD8" s="55"/>
      <c r="AE8" s="55"/>
      <c r="AF8" s="55"/>
      <c r="AG8" s="55"/>
    </row>
    <row r="9" spans="1:28" ht="16.5" thickBot="1">
      <c r="A9" s="720"/>
      <c r="B9" s="720"/>
      <c r="C9" s="720"/>
      <c r="D9" s="2218" t="s">
        <v>294</v>
      </c>
      <c r="E9" s="2218"/>
      <c r="F9" s="2218"/>
      <c r="G9" s="2218"/>
      <c r="H9" s="2218"/>
      <c r="I9" s="2218"/>
      <c r="J9" s="2218"/>
      <c r="K9" s="2218"/>
      <c r="L9" s="2218"/>
      <c r="M9" s="2218"/>
      <c r="N9" s="2218"/>
      <c r="O9" s="2218"/>
      <c r="P9" s="2218"/>
      <c r="Q9" s="2218"/>
      <c r="R9" s="2218"/>
      <c r="S9" s="2218"/>
      <c r="T9" s="2218"/>
      <c r="U9" s="2218"/>
      <c r="V9" s="2218"/>
      <c r="W9" s="2218"/>
      <c r="X9" s="2218"/>
      <c r="Y9" s="2218"/>
      <c r="Z9" s="2218"/>
      <c r="AA9" s="2218"/>
      <c r="AB9" s="2219"/>
    </row>
    <row r="10" spans="1:28" ht="15.75">
      <c r="A10" s="720"/>
      <c r="B10" s="720"/>
      <c r="C10" s="720"/>
      <c r="D10" s="1060"/>
      <c r="E10" s="1061"/>
      <c r="F10" s="1062"/>
      <c r="G10" s="1063"/>
      <c r="H10" s="1063"/>
      <c r="I10" s="1064"/>
      <c r="J10" s="1065"/>
      <c r="K10" s="1066"/>
      <c r="L10" s="1067"/>
      <c r="M10" s="1063"/>
      <c r="N10" s="1063"/>
      <c r="O10" s="1063"/>
      <c r="P10" s="1068"/>
      <c r="Q10" s="1062"/>
      <c r="R10" s="1063"/>
      <c r="S10" s="1068"/>
      <c r="T10" s="736"/>
      <c r="U10" s="980"/>
      <c r="V10" s="980"/>
      <c r="W10" s="500"/>
      <c r="X10" s="497"/>
      <c r="Y10" s="498"/>
      <c r="Z10" s="505"/>
      <c r="AA10" s="497"/>
      <c r="AB10" s="498"/>
    </row>
    <row r="11" spans="1:30" s="1204" customFormat="1" ht="12.75">
      <c r="A11" s="1185" t="s">
        <v>596</v>
      </c>
      <c r="B11" s="1185">
        <v>1</v>
      </c>
      <c r="C11" s="1185">
        <v>1</v>
      </c>
      <c r="D11" s="1186" t="s">
        <v>99</v>
      </c>
      <c r="E11" s="1187" t="s">
        <v>119</v>
      </c>
      <c r="F11" s="1188">
        <v>3</v>
      </c>
      <c r="G11" s="1189"/>
      <c r="H11" s="1189"/>
      <c r="I11" s="1190"/>
      <c r="J11" s="1191">
        <v>3</v>
      </c>
      <c r="K11" s="1192">
        <f aca="true" t="shared" si="0" ref="K11:K16">J11*30</f>
        <v>90</v>
      </c>
      <c r="L11" s="1193">
        <v>30</v>
      </c>
      <c r="M11" s="1189"/>
      <c r="N11" s="1189"/>
      <c r="O11" s="1189">
        <v>30</v>
      </c>
      <c r="P11" s="1190">
        <v>60</v>
      </c>
      <c r="Q11" s="1194"/>
      <c r="R11" s="1195"/>
      <c r="S11" s="1196"/>
      <c r="T11" s="1197">
        <v>2</v>
      </c>
      <c r="U11" s="1197"/>
      <c r="V11" s="1197"/>
      <c r="W11" s="1198"/>
      <c r="X11" s="1199"/>
      <c r="Y11" s="1200"/>
      <c r="Z11" s="1201"/>
      <c r="AA11" s="1202"/>
      <c r="AB11" s="1203"/>
      <c r="AD11" s="1205">
        <f aca="true" t="shared" si="1" ref="AD11:AD16">L11/K11</f>
        <v>0.3333333333333333</v>
      </c>
    </row>
    <row r="12" spans="1:30" s="1204" customFormat="1" ht="12.75">
      <c r="A12" s="1185" t="s">
        <v>597</v>
      </c>
      <c r="B12" s="1185">
        <v>2</v>
      </c>
      <c r="C12" s="1185">
        <v>2</v>
      </c>
      <c r="D12" s="1206" t="s">
        <v>100</v>
      </c>
      <c r="E12" s="1207" t="s">
        <v>120</v>
      </c>
      <c r="F12" s="1208">
        <v>3</v>
      </c>
      <c r="G12" s="1197"/>
      <c r="H12" s="1197"/>
      <c r="I12" s="1209"/>
      <c r="J12" s="1210">
        <v>4</v>
      </c>
      <c r="K12" s="1192">
        <f t="shared" si="0"/>
        <v>120</v>
      </c>
      <c r="L12" s="1211">
        <v>45</v>
      </c>
      <c r="M12" s="1197">
        <v>30</v>
      </c>
      <c r="N12" s="1197"/>
      <c r="O12" s="1197">
        <v>15</v>
      </c>
      <c r="P12" s="1209">
        <v>45</v>
      </c>
      <c r="Q12" s="1212"/>
      <c r="R12" s="1213"/>
      <c r="S12" s="1214"/>
      <c r="T12" s="1197">
        <v>3</v>
      </c>
      <c r="U12" s="1197"/>
      <c r="V12" s="1197"/>
      <c r="W12" s="1215"/>
      <c r="X12" s="1216"/>
      <c r="Y12" s="1217"/>
      <c r="Z12" s="1218"/>
      <c r="AA12" s="1219"/>
      <c r="AB12" s="1220"/>
      <c r="AD12" s="1205">
        <f t="shared" si="1"/>
        <v>0.375</v>
      </c>
    </row>
    <row r="13" spans="1:30" s="1204" customFormat="1" ht="12.75">
      <c r="A13" s="1185" t="s">
        <v>585</v>
      </c>
      <c r="B13" s="1185">
        <v>3</v>
      </c>
      <c r="C13" s="1185">
        <v>3</v>
      </c>
      <c r="D13" s="1206" t="s">
        <v>114</v>
      </c>
      <c r="E13" s="1155" t="s">
        <v>123</v>
      </c>
      <c r="F13" s="1221">
        <v>3</v>
      </c>
      <c r="G13" s="1180"/>
      <c r="H13" s="1180"/>
      <c r="I13" s="1222"/>
      <c r="J13" s="1210">
        <v>4</v>
      </c>
      <c r="K13" s="1192">
        <f t="shared" si="0"/>
        <v>120</v>
      </c>
      <c r="L13" s="1223">
        <v>60</v>
      </c>
      <c r="M13" s="1180">
        <v>30</v>
      </c>
      <c r="N13" s="1180"/>
      <c r="O13" s="1180">
        <v>30</v>
      </c>
      <c r="P13" s="1222">
        <v>45</v>
      </c>
      <c r="Q13" s="1224"/>
      <c r="R13" s="1225"/>
      <c r="S13" s="1226"/>
      <c r="T13" s="1197">
        <v>4</v>
      </c>
      <c r="U13" s="1197"/>
      <c r="V13" s="1197"/>
      <c r="W13" s="1227"/>
      <c r="X13" s="1228"/>
      <c r="Y13" s="1229"/>
      <c r="Z13" s="1230"/>
      <c r="AA13" s="1231"/>
      <c r="AB13" s="1232"/>
      <c r="AD13" s="1205">
        <f t="shared" si="1"/>
        <v>0.5</v>
      </c>
    </row>
    <row r="14" spans="1:30" s="1204" customFormat="1" ht="12.75">
      <c r="A14" s="1185" t="s">
        <v>580</v>
      </c>
      <c r="B14" s="1185">
        <v>4</v>
      </c>
      <c r="C14" s="1185">
        <v>4</v>
      </c>
      <c r="D14" s="1206" t="s">
        <v>150</v>
      </c>
      <c r="E14" s="1155" t="s">
        <v>175</v>
      </c>
      <c r="F14" s="1221"/>
      <c r="G14" s="1180">
        <v>3</v>
      </c>
      <c r="H14" s="1180"/>
      <c r="I14" s="1222"/>
      <c r="J14" s="1210">
        <v>4</v>
      </c>
      <c r="K14" s="1192">
        <f t="shared" si="0"/>
        <v>120</v>
      </c>
      <c r="L14" s="1223">
        <v>60</v>
      </c>
      <c r="M14" s="1180">
        <v>30</v>
      </c>
      <c r="N14" s="1180"/>
      <c r="O14" s="1180">
        <v>30</v>
      </c>
      <c r="P14" s="1222">
        <v>45</v>
      </c>
      <c r="Q14" s="1224"/>
      <c r="R14" s="1225"/>
      <c r="S14" s="1226"/>
      <c r="T14" s="1197">
        <v>4</v>
      </c>
      <c r="U14" s="1197"/>
      <c r="V14" s="1197"/>
      <c r="W14" s="1227"/>
      <c r="X14" s="1228"/>
      <c r="Y14" s="1229"/>
      <c r="Z14" s="1230"/>
      <c r="AA14" s="1231"/>
      <c r="AB14" s="1232"/>
      <c r="AD14" s="1205">
        <f t="shared" si="1"/>
        <v>0.5</v>
      </c>
    </row>
    <row r="15" spans="1:30" s="1204" customFormat="1" ht="12.75">
      <c r="A15" s="1185" t="s">
        <v>580</v>
      </c>
      <c r="B15" s="1185">
        <v>5</v>
      </c>
      <c r="C15" s="1185">
        <v>5</v>
      </c>
      <c r="D15" s="1206" t="s">
        <v>159</v>
      </c>
      <c r="E15" s="1155" t="s">
        <v>179</v>
      </c>
      <c r="F15" s="1221"/>
      <c r="G15" s="1180">
        <v>3</v>
      </c>
      <c r="H15" s="1180"/>
      <c r="I15" s="1222"/>
      <c r="J15" s="1210">
        <v>5</v>
      </c>
      <c r="K15" s="1192">
        <f t="shared" si="0"/>
        <v>150</v>
      </c>
      <c r="L15" s="1223">
        <v>75</v>
      </c>
      <c r="M15" s="1180">
        <v>30</v>
      </c>
      <c r="N15" s="1180"/>
      <c r="O15" s="1180">
        <v>45</v>
      </c>
      <c r="P15" s="1222">
        <v>45</v>
      </c>
      <c r="Q15" s="1224"/>
      <c r="R15" s="1225"/>
      <c r="S15" s="1226"/>
      <c r="T15" s="1197">
        <v>5</v>
      </c>
      <c r="U15" s="1197"/>
      <c r="V15" s="1197"/>
      <c r="W15" s="1227"/>
      <c r="X15" s="1228"/>
      <c r="Y15" s="1229"/>
      <c r="Z15" s="1230"/>
      <c r="AA15" s="1231"/>
      <c r="AB15" s="1232"/>
      <c r="AD15" s="1205">
        <f t="shared" si="1"/>
        <v>0.5</v>
      </c>
    </row>
    <row r="16" spans="1:30" s="1204" customFormat="1" ht="12.75">
      <c r="A16" s="1185" t="s">
        <v>586</v>
      </c>
      <c r="B16" s="1185">
        <v>6</v>
      </c>
      <c r="C16" s="1185">
        <v>6</v>
      </c>
      <c r="D16" s="1233" t="s">
        <v>169</v>
      </c>
      <c r="E16" s="1158" t="s">
        <v>183</v>
      </c>
      <c r="F16" s="787">
        <v>3</v>
      </c>
      <c r="G16" s="1197"/>
      <c r="H16" s="1197"/>
      <c r="I16" s="1197"/>
      <c r="J16" s="1234">
        <v>5</v>
      </c>
      <c r="K16" s="1192">
        <f t="shared" si="0"/>
        <v>150</v>
      </c>
      <c r="L16" s="1197">
        <v>75</v>
      </c>
      <c r="M16" s="1197">
        <v>45</v>
      </c>
      <c r="N16" s="1197">
        <v>15</v>
      </c>
      <c r="O16" s="1197">
        <v>15</v>
      </c>
      <c r="P16" s="1197">
        <v>75</v>
      </c>
      <c r="Q16" s="1197"/>
      <c r="R16" s="1197"/>
      <c r="S16" s="1214"/>
      <c r="T16" s="1197">
        <v>5</v>
      </c>
      <c r="U16" s="1197"/>
      <c r="V16" s="1197"/>
      <c r="W16" s="1227"/>
      <c r="X16" s="1228"/>
      <c r="Y16" s="1229"/>
      <c r="Z16" s="1230"/>
      <c r="AA16" s="1231"/>
      <c r="AB16" s="1232"/>
      <c r="AD16" s="1205">
        <f t="shared" si="1"/>
        <v>0.5</v>
      </c>
    </row>
    <row r="17" spans="1:28" s="1163" customFormat="1" ht="12.75" hidden="1">
      <c r="A17" s="789"/>
      <c r="B17" s="789"/>
      <c r="C17" s="789"/>
      <c r="D17" s="2503"/>
      <c r="E17" s="1235"/>
      <c r="F17" s="1236"/>
      <c r="G17" s="1237"/>
      <c r="H17" s="1236"/>
      <c r="I17" s="1236"/>
      <c r="J17" s="1238"/>
      <c r="K17" s="1237"/>
      <c r="L17" s="1237"/>
      <c r="M17" s="1236"/>
      <c r="N17" s="1236"/>
      <c r="O17" s="1236"/>
      <c r="P17" s="1237"/>
      <c r="Q17" s="1236"/>
      <c r="R17" s="1236"/>
      <c r="S17" s="1239"/>
      <c r="T17" s="1237"/>
      <c r="U17" s="1236"/>
      <c r="V17" s="1236"/>
      <c r="W17" s="1240"/>
      <c r="X17" s="1241"/>
      <c r="Y17" s="1242"/>
      <c r="Z17" s="1243"/>
      <c r="AA17" s="1241"/>
      <c r="AB17" s="1242"/>
    </row>
    <row r="18" spans="1:28" s="1163" customFormat="1" ht="12.75" hidden="1">
      <c r="A18" s="789"/>
      <c r="B18" s="789"/>
      <c r="C18" s="789"/>
      <c r="D18" s="2503"/>
      <c r="E18" s="1158"/>
      <c r="F18" s="1244"/>
      <c r="G18" s="1244"/>
      <c r="H18" s="1244"/>
      <c r="I18" s="1244"/>
      <c r="J18" s="1234"/>
      <c r="K18" s="1245"/>
      <c r="L18" s="1237"/>
      <c r="M18" s="1237"/>
      <c r="N18" s="1237"/>
      <c r="O18" s="1237"/>
      <c r="P18" s="1237"/>
      <c r="Q18" s="1244"/>
      <c r="R18" s="1244"/>
      <c r="S18" s="1246"/>
      <c r="T18" s="1244"/>
      <c r="U18" s="1244"/>
      <c r="V18" s="1244"/>
      <c r="W18" s="1247"/>
      <c r="X18" s="1248"/>
      <c r="Y18" s="1249"/>
      <c r="Z18" s="1250"/>
      <c r="AA18" s="1251"/>
      <c r="AB18" s="1252"/>
    </row>
    <row r="19" spans="1:28" s="1163" customFormat="1" ht="12.75" hidden="1">
      <c r="A19" s="789"/>
      <c r="B19" s="789"/>
      <c r="C19" s="789"/>
      <c r="D19" s="2503"/>
      <c r="E19" s="1158"/>
      <c r="F19" s="1244"/>
      <c r="G19" s="1244"/>
      <c r="H19" s="1244"/>
      <c r="I19" s="1244"/>
      <c r="J19" s="1234"/>
      <c r="K19" s="1245"/>
      <c r="L19" s="1237"/>
      <c r="M19" s="1237"/>
      <c r="N19" s="1237"/>
      <c r="O19" s="1237"/>
      <c r="P19" s="1237"/>
      <c r="Q19" s="1244"/>
      <c r="R19" s="1244"/>
      <c r="S19" s="1246"/>
      <c r="T19" s="1244"/>
      <c r="U19" s="1244"/>
      <c r="V19" s="1244"/>
      <c r="W19" s="1247"/>
      <c r="X19" s="1248"/>
      <c r="Y19" s="1249"/>
      <c r="Z19" s="1250"/>
      <c r="AA19" s="1251"/>
      <c r="AB19" s="1252"/>
    </row>
    <row r="20" spans="1:28" s="1163" customFormat="1" ht="12.75" hidden="1">
      <c r="A20" s="789"/>
      <c r="B20" s="789"/>
      <c r="C20" s="789"/>
      <c r="D20" s="2503"/>
      <c r="E20" s="1158"/>
      <c r="F20" s="1244"/>
      <c r="G20" s="1244"/>
      <c r="H20" s="1244"/>
      <c r="I20" s="1244"/>
      <c r="J20" s="1234"/>
      <c r="K20" s="1245"/>
      <c r="L20" s="1237"/>
      <c r="M20" s="1237"/>
      <c r="N20" s="1237"/>
      <c r="O20" s="1237"/>
      <c r="P20" s="1237"/>
      <c r="Q20" s="1244"/>
      <c r="R20" s="1244"/>
      <c r="S20" s="1246"/>
      <c r="T20" s="1244"/>
      <c r="U20" s="1244"/>
      <c r="V20" s="1244"/>
      <c r="W20" s="1253"/>
      <c r="X20" s="1254"/>
      <c r="Y20" s="1255"/>
      <c r="Z20" s="1256"/>
      <c r="AA20" s="1257"/>
      <c r="AB20" s="1258"/>
    </row>
    <row r="21" spans="1:28" s="1163" customFormat="1" ht="13.5">
      <c r="A21" s="789"/>
      <c r="B21" s="789"/>
      <c r="C21" s="789"/>
      <c r="D21" s="1259"/>
      <c r="E21" s="1156" t="s">
        <v>655</v>
      </c>
      <c r="F21" s="1260">
        <v>4</v>
      </c>
      <c r="G21" s="1260">
        <v>2</v>
      </c>
      <c r="H21" s="1260"/>
      <c r="I21" s="1260"/>
      <c r="J21" s="1261">
        <f aca="true" t="shared" si="2" ref="J21:T21">SUM(J11:J20)</f>
        <v>25</v>
      </c>
      <c r="K21" s="1261">
        <f t="shared" si="2"/>
        <v>750</v>
      </c>
      <c r="L21" s="1261">
        <f t="shared" si="2"/>
        <v>345</v>
      </c>
      <c r="M21" s="1261">
        <f t="shared" si="2"/>
        <v>165</v>
      </c>
      <c r="N21" s="1261">
        <f t="shared" si="2"/>
        <v>15</v>
      </c>
      <c r="O21" s="1261">
        <f t="shared" si="2"/>
        <v>165</v>
      </c>
      <c r="P21" s="1261">
        <f t="shared" si="2"/>
        <v>315</v>
      </c>
      <c r="Q21" s="1261">
        <f t="shared" si="2"/>
        <v>0</v>
      </c>
      <c r="R21" s="1261">
        <f t="shared" si="2"/>
        <v>0</v>
      </c>
      <c r="S21" s="1262">
        <f t="shared" si="2"/>
        <v>0</v>
      </c>
      <c r="T21" s="1261">
        <f t="shared" si="2"/>
        <v>23</v>
      </c>
      <c r="U21" s="1244"/>
      <c r="V21" s="1244"/>
      <c r="W21" s="1254"/>
      <c r="X21" s="1254"/>
      <c r="Y21" s="1254"/>
      <c r="Z21" s="1254"/>
      <c r="AA21" s="1254"/>
      <c r="AB21" s="1263"/>
    </row>
    <row r="22" spans="1:28" s="1163" customFormat="1" ht="13.5">
      <c r="A22" s="789"/>
      <c r="B22" s="789"/>
      <c r="C22" s="789"/>
      <c r="D22" s="1259"/>
      <c r="E22" s="1156" t="s">
        <v>529</v>
      </c>
      <c r="F22" s="1260"/>
      <c r="G22" s="1260"/>
      <c r="H22" s="1260"/>
      <c r="I22" s="1260"/>
      <c r="J22" s="1261"/>
      <c r="K22" s="1264"/>
      <c r="L22" s="1265">
        <v>60</v>
      </c>
      <c r="M22" s="1265"/>
      <c r="N22" s="1265"/>
      <c r="O22" s="1265">
        <v>60</v>
      </c>
      <c r="P22" s="1265"/>
      <c r="Q22" s="1260"/>
      <c r="R22" s="1260"/>
      <c r="S22" s="1266"/>
      <c r="T22" s="1260">
        <v>4</v>
      </c>
      <c r="U22" s="1244"/>
      <c r="V22" s="1244"/>
      <c r="W22" s="1254"/>
      <c r="X22" s="1254"/>
      <c r="Y22" s="1254"/>
      <c r="Z22" s="1254"/>
      <c r="AA22" s="1254"/>
      <c r="AB22" s="1263"/>
    </row>
    <row r="23" spans="1:28" s="1163" customFormat="1" ht="13.5">
      <c r="A23" s="789"/>
      <c r="B23" s="789"/>
      <c r="C23" s="789"/>
      <c r="D23" s="1259"/>
      <c r="E23" s="1156" t="s">
        <v>656</v>
      </c>
      <c r="F23" s="1260"/>
      <c r="G23" s="1260"/>
      <c r="H23" s="1260"/>
      <c r="I23" s="1260"/>
      <c r="J23" s="1260">
        <f aca="true" t="shared" si="3" ref="J23:T23">SUM(J21:J22)</f>
        <v>25</v>
      </c>
      <c r="K23" s="1260">
        <f t="shared" si="3"/>
        <v>750</v>
      </c>
      <c r="L23" s="1260">
        <f t="shared" si="3"/>
        <v>405</v>
      </c>
      <c r="M23" s="1260">
        <f t="shared" si="3"/>
        <v>165</v>
      </c>
      <c r="N23" s="1260">
        <f t="shared" si="3"/>
        <v>15</v>
      </c>
      <c r="O23" s="1260">
        <f t="shared" si="3"/>
        <v>225</v>
      </c>
      <c r="P23" s="1260">
        <f t="shared" si="3"/>
        <v>315</v>
      </c>
      <c r="Q23" s="1260">
        <f t="shared" si="3"/>
        <v>0</v>
      </c>
      <c r="R23" s="1260">
        <f t="shared" si="3"/>
        <v>0</v>
      </c>
      <c r="S23" s="1266">
        <f t="shared" si="3"/>
        <v>0</v>
      </c>
      <c r="T23" s="1260">
        <f t="shared" si="3"/>
        <v>27</v>
      </c>
      <c r="U23" s="1244"/>
      <c r="V23" s="1244"/>
      <c r="W23" s="1254"/>
      <c r="X23" s="1254"/>
      <c r="Y23" s="1254"/>
      <c r="Z23" s="1254"/>
      <c r="AA23" s="1254"/>
      <c r="AB23" s="1263"/>
    </row>
    <row r="24" spans="1:28" s="1163" customFormat="1" ht="13.5" thickBot="1">
      <c r="A24" s="789"/>
      <c r="B24" s="789"/>
      <c r="C24" s="789"/>
      <c r="D24" s="1259"/>
      <c r="E24" s="1159"/>
      <c r="F24" s="1267"/>
      <c r="G24" s="1267"/>
      <c r="H24" s="1267"/>
      <c r="I24" s="1267"/>
      <c r="J24" s="1268"/>
      <c r="K24" s="1269"/>
      <c r="L24" s="1270"/>
      <c r="M24" s="1270"/>
      <c r="N24" s="1270"/>
      <c r="O24" s="1270"/>
      <c r="P24" s="1270"/>
      <c r="Q24" s="1267"/>
      <c r="R24" s="1267"/>
      <c r="S24" s="1267"/>
      <c r="T24" s="1244"/>
      <c r="U24" s="1244"/>
      <c r="V24" s="1244"/>
      <c r="W24" s="1254"/>
      <c r="X24" s="1254"/>
      <c r="Y24" s="1254"/>
      <c r="Z24" s="1254"/>
      <c r="AA24" s="1254"/>
      <c r="AB24" s="1263"/>
    </row>
    <row r="25" spans="1:28" s="1163" customFormat="1" ht="13.5" thickBot="1">
      <c r="A25" s="789"/>
      <c r="B25" s="789"/>
      <c r="C25" s="789"/>
      <c r="D25" s="2504" t="s">
        <v>300</v>
      </c>
      <c r="E25" s="2504"/>
      <c r="F25" s="2504"/>
      <c r="G25" s="2504"/>
      <c r="H25" s="2504"/>
      <c r="I25" s="2504"/>
      <c r="J25" s="2504"/>
      <c r="K25" s="2504"/>
      <c r="L25" s="2504"/>
      <c r="M25" s="2504"/>
      <c r="N25" s="2504"/>
      <c r="O25" s="2504"/>
      <c r="P25" s="2504"/>
      <c r="Q25" s="2504"/>
      <c r="R25" s="2504"/>
      <c r="S25" s="2504"/>
      <c r="T25" s="2504"/>
      <c r="U25" s="2499"/>
      <c r="V25" s="2499"/>
      <c r="W25" s="2499"/>
      <c r="X25" s="2499"/>
      <c r="Y25" s="2499"/>
      <c r="Z25" s="2499"/>
      <c r="AA25" s="2499"/>
      <c r="AB25" s="2500"/>
    </row>
    <row r="26" spans="1:28" s="1163" customFormat="1" ht="12.75" hidden="1">
      <c r="A26" s="789"/>
      <c r="B26" s="789"/>
      <c r="C26" s="789"/>
      <c r="D26" s="1271" t="s">
        <v>95</v>
      </c>
      <c r="E26" s="1272" t="s">
        <v>116</v>
      </c>
      <c r="F26" s="1273"/>
      <c r="G26" s="1274"/>
      <c r="H26" s="1274"/>
      <c r="I26" s="1275"/>
      <c r="J26" s="1276"/>
      <c r="K26" s="1276"/>
      <c r="L26" s="1273"/>
      <c r="M26" s="1274"/>
      <c r="N26" s="1274"/>
      <c r="O26" s="1274"/>
      <c r="P26" s="1277"/>
      <c r="Q26" s="1273"/>
      <c r="R26" s="1274"/>
      <c r="S26" s="1277"/>
      <c r="T26" s="787" t="s">
        <v>276</v>
      </c>
      <c r="U26" s="789"/>
      <c r="V26" s="1278"/>
      <c r="W26" s="1279"/>
      <c r="X26" s="1280"/>
      <c r="Y26" s="1281"/>
      <c r="Z26" s="1282"/>
      <c r="AA26" s="1280"/>
      <c r="AB26" s="1283"/>
    </row>
    <row r="27" spans="1:30" s="1304" customFormat="1" ht="12.75">
      <c r="A27" s="1284"/>
      <c r="B27" s="1284"/>
      <c r="C27" s="1284"/>
      <c r="D27" s="1186"/>
      <c r="E27" s="1285"/>
      <c r="F27" s="1286"/>
      <c r="G27" s="1287"/>
      <c r="H27" s="1287"/>
      <c r="I27" s="1288"/>
      <c r="J27" s="1289"/>
      <c r="K27" s="1290"/>
      <c r="L27" s="1291"/>
      <c r="M27" s="1292"/>
      <c r="N27" s="1292"/>
      <c r="O27" s="1292"/>
      <c r="P27" s="1293"/>
      <c r="Q27" s="1294"/>
      <c r="R27" s="1295"/>
      <c r="S27" s="1296"/>
      <c r="T27" s="1297"/>
      <c r="U27" s="1284"/>
      <c r="V27" s="1197"/>
      <c r="W27" s="1298"/>
      <c r="X27" s="1299"/>
      <c r="Y27" s="1300"/>
      <c r="Z27" s="1301"/>
      <c r="AA27" s="1302"/>
      <c r="AB27" s="1303"/>
      <c r="AD27" s="1183"/>
    </row>
    <row r="28" spans="1:30" s="1307" customFormat="1" ht="12.75">
      <c r="A28" s="1305" t="s">
        <v>593</v>
      </c>
      <c r="B28" s="1305">
        <v>7</v>
      </c>
      <c r="C28" s="1305">
        <v>1</v>
      </c>
      <c r="D28" s="1206" t="s">
        <v>130</v>
      </c>
      <c r="E28" s="1155" t="s">
        <v>134</v>
      </c>
      <c r="F28" s="1221"/>
      <c r="G28" s="1180" t="s">
        <v>64</v>
      </c>
      <c r="H28" s="1180"/>
      <c r="I28" s="1222"/>
      <c r="J28" s="1210">
        <v>3</v>
      </c>
      <c r="K28" s="1192">
        <f aca="true" t="shared" si="4" ref="K28:K35">J28*30</f>
        <v>90</v>
      </c>
      <c r="L28" s="1223">
        <v>30</v>
      </c>
      <c r="M28" s="1180">
        <v>20</v>
      </c>
      <c r="N28" s="1306"/>
      <c r="O28" s="1180">
        <v>10</v>
      </c>
      <c r="P28" s="1222">
        <v>30</v>
      </c>
      <c r="Q28" s="1224"/>
      <c r="R28" s="1225"/>
      <c r="S28" s="1226"/>
      <c r="T28" s="1284"/>
      <c r="U28" s="1197">
        <v>3</v>
      </c>
      <c r="V28" s="1197"/>
      <c r="W28" s="1227"/>
      <c r="X28" s="1228"/>
      <c r="Y28" s="1229"/>
      <c r="Z28" s="1230"/>
      <c r="AA28" s="1231"/>
      <c r="AB28" s="1232"/>
      <c r="AD28" s="1205">
        <f aca="true" t="shared" si="5" ref="AD28:AD35">L28/K28</f>
        <v>0.3333333333333333</v>
      </c>
    </row>
    <row r="29" spans="1:30" s="1307" customFormat="1" ht="12.75">
      <c r="A29" s="1305" t="s">
        <v>580</v>
      </c>
      <c r="B29" s="1305">
        <v>4</v>
      </c>
      <c r="C29" s="1305">
        <v>2</v>
      </c>
      <c r="D29" s="1206" t="s">
        <v>151</v>
      </c>
      <c r="E29" s="1155" t="s">
        <v>175</v>
      </c>
      <c r="F29" s="1221"/>
      <c r="G29" s="1180"/>
      <c r="H29" s="1180"/>
      <c r="I29" s="1222"/>
      <c r="J29" s="1210">
        <v>2</v>
      </c>
      <c r="K29" s="1192">
        <f t="shared" si="4"/>
        <v>60</v>
      </c>
      <c r="L29" s="1223">
        <v>36</v>
      </c>
      <c r="M29" s="1180">
        <v>18</v>
      </c>
      <c r="N29" s="1180"/>
      <c r="O29" s="1180">
        <v>18</v>
      </c>
      <c r="P29" s="1222">
        <v>24</v>
      </c>
      <c r="Q29" s="1224"/>
      <c r="R29" s="1225"/>
      <c r="S29" s="1226"/>
      <c r="T29" s="1284"/>
      <c r="U29" s="1197">
        <v>4</v>
      </c>
      <c r="V29" s="1197"/>
      <c r="W29" s="1227"/>
      <c r="X29" s="1228"/>
      <c r="Y29" s="1229"/>
      <c r="Z29" s="1230"/>
      <c r="AA29" s="1231"/>
      <c r="AB29" s="1232"/>
      <c r="AD29" s="1205">
        <f t="shared" si="5"/>
        <v>0.6</v>
      </c>
    </row>
    <row r="30" spans="1:30" s="1307" customFormat="1" ht="12.75">
      <c r="A30" s="1305" t="s">
        <v>580</v>
      </c>
      <c r="B30" s="1305">
        <v>5</v>
      </c>
      <c r="C30" s="1305">
        <v>3</v>
      </c>
      <c r="D30" s="1206" t="s">
        <v>160</v>
      </c>
      <c r="E30" s="1155" t="s">
        <v>179</v>
      </c>
      <c r="F30" s="1221" t="s">
        <v>64</v>
      </c>
      <c r="G30" s="1180"/>
      <c r="H30" s="1180"/>
      <c r="I30" s="1222"/>
      <c r="J30" s="1210">
        <v>2.5</v>
      </c>
      <c r="K30" s="1192">
        <f t="shared" si="4"/>
        <v>75</v>
      </c>
      <c r="L30" s="1223">
        <v>45</v>
      </c>
      <c r="M30" s="1180">
        <v>18</v>
      </c>
      <c r="N30" s="1180"/>
      <c r="O30" s="1180">
        <v>27</v>
      </c>
      <c r="P30" s="1222">
        <v>30</v>
      </c>
      <c r="Q30" s="1224"/>
      <c r="R30" s="1225"/>
      <c r="S30" s="1226"/>
      <c r="T30" s="1284"/>
      <c r="U30" s="1197">
        <v>5</v>
      </c>
      <c r="V30" s="1197"/>
      <c r="W30" s="1227"/>
      <c r="X30" s="1228"/>
      <c r="Y30" s="1229"/>
      <c r="Z30" s="1230"/>
      <c r="AA30" s="1231"/>
      <c r="AB30" s="1232"/>
      <c r="AD30" s="1205">
        <f t="shared" si="5"/>
        <v>0.6</v>
      </c>
    </row>
    <row r="31" spans="1:30" s="1307" customFormat="1" ht="12.75">
      <c r="A31" s="1305" t="s">
        <v>592</v>
      </c>
      <c r="B31" s="1305">
        <v>8</v>
      </c>
      <c r="C31" s="1305">
        <v>4</v>
      </c>
      <c r="D31" s="1206" t="s">
        <v>162</v>
      </c>
      <c r="E31" s="1155" t="s">
        <v>180</v>
      </c>
      <c r="F31" s="1221"/>
      <c r="G31" s="1180"/>
      <c r="H31" s="1180"/>
      <c r="I31" s="1222"/>
      <c r="J31" s="1210">
        <v>2.5</v>
      </c>
      <c r="K31" s="1192">
        <f t="shared" si="4"/>
        <v>75</v>
      </c>
      <c r="L31" s="1223">
        <v>45</v>
      </c>
      <c r="M31" s="1180">
        <v>27</v>
      </c>
      <c r="N31" s="1180"/>
      <c r="O31" s="1180">
        <v>18</v>
      </c>
      <c r="P31" s="1222">
        <v>30</v>
      </c>
      <c r="Q31" s="1224"/>
      <c r="R31" s="1225"/>
      <c r="S31" s="1226"/>
      <c r="T31" s="1284"/>
      <c r="U31" s="1197">
        <v>5</v>
      </c>
      <c r="V31" s="1197"/>
      <c r="W31" s="1227"/>
      <c r="X31" s="1228"/>
      <c r="Y31" s="1229"/>
      <c r="Z31" s="1230"/>
      <c r="AA31" s="1231"/>
      <c r="AB31" s="1232"/>
      <c r="AD31" s="1205">
        <f t="shared" si="5"/>
        <v>0.6</v>
      </c>
    </row>
    <row r="32" spans="1:30" s="1307" customFormat="1" ht="12.75">
      <c r="A32" s="1305" t="s">
        <v>588</v>
      </c>
      <c r="B32" s="1305">
        <v>9</v>
      </c>
      <c r="C32" s="1305">
        <v>5</v>
      </c>
      <c r="D32" s="1206" t="s">
        <v>165</v>
      </c>
      <c r="E32" s="1207" t="s">
        <v>182</v>
      </c>
      <c r="F32" s="1208" t="s">
        <v>64</v>
      </c>
      <c r="G32" s="1197"/>
      <c r="H32" s="1197"/>
      <c r="I32" s="1209"/>
      <c r="J32" s="1308">
        <v>3</v>
      </c>
      <c r="K32" s="1192">
        <f t="shared" si="4"/>
        <v>90</v>
      </c>
      <c r="L32" s="1211">
        <v>45</v>
      </c>
      <c r="M32" s="1197">
        <v>27</v>
      </c>
      <c r="N32" s="1197"/>
      <c r="O32" s="1197">
        <v>18</v>
      </c>
      <c r="P32" s="1209">
        <v>45</v>
      </c>
      <c r="Q32" s="1212"/>
      <c r="R32" s="1213"/>
      <c r="S32" s="1214"/>
      <c r="T32" s="1284"/>
      <c r="U32" s="1197">
        <v>5</v>
      </c>
      <c r="V32" s="1197"/>
      <c r="W32" s="1215"/>
      <c r="X32" s="1216"/>
      <c r="Y32" s="1217"/>
      <c r="Z32" s="1218"/>
      <c r="AA32" s="1219"/>
      <c r="AB32" s="1220"/>
      <c r="AD32" s="1205">
        <f t="shared" si="5"/>
        <v>0.5</v>
      </c>
    </row>
    <row r="33" spans="1:30" s="1204" customFormat="1" ht="12.75" hidden="1">
      <c r="A33" s="1185"/>
      <c r="B33" s="1185"/>
      <c r="C33" s="1185"/>
      <c r="D33" s="2505" t="s">
        <v>259</v>
      </c>
      <c r="E33" s="1309"/>
      <c r="F33" s="1310"/>
      <c r="G33" s="1311"/>
      <c r="H33" s="1311"/>
      <c r="I33" s="1312"/>
      <c r="J33" s="1313"/>
      <c r="K33" s="1192">
        <f t="shared" si="4"/>
        <v>0</v>
      </c>
      <c r="L33" s="1314"/>
      <c r="M33" s="1315"/>
      <c r="N33" s="1315"/>
      <c r="O33" s="1315"/>
      <c r="P33" s="1316"/>
      <c r="Q33" s="1310"/>
      <c r="R33" s="1317"/>
      <c r="S33" s="1318"/>
      <c r="T33" s="789"/>
      <c r="U33" s="1244"/>
      <c r="V33" s="1244"/>
      <c r="W33" s="1319"/>
      <c r="X33" s="1320"/>
      <c r="Y33" s="1321"/>
      <c r="Z33" s="1322"/>
      <c r="AA33" s="1323"/>
      <c r="AB33" s="1324"/>
      <c r="AD33" s="1205" t="e">
        <f t="shared" si="5"/>
        <v>#DIV/0!</v>
      </c>
    </row>
    <row r="34" spans="1:30" s="1204" customFormat="1" ht="12.75" hidden="1">
      <c r="A34" s="1185"/>
      <c r="B34" s="1185"/>
      <c r="C34" s="1185"/>
      <c r="D34" s="2506"/>
      <c r="E34" s="1309"/>
      <c r="F34" s="1310"/>
      <c r="G34" s="1311"/>
      <c r="H34" s="1311"/>
      <c r="I34" s="1312"/>
      <c r="J34" s="1313"/>
      <c r="K34" s="1192">
        <f t="shared" si="4"/>
        <v>0</v>
      </c>
      <c r="L34" s="1314"/>
      <c r="M34" s="1315"/>
      <c r="N34" s="1315"/>
      <c r="O34" s="1315"/>
      <c r="P34" s="1316"/>
      <c r="Q34" s="1310"/>
      <c r="R34" s="1317"/>
      <c r="S34" s="1318"/>
      <c r="T34" s="789"/>
      <c r="U34" s="1244"/>
      <c r="V34" s="1244"/>
      <c r="W34" s="1319"/>
      <c r="X34" s="1320"/>
      <c r="Y34" s="1321"/>
      <c r="Z34" s="1322"/>
      <c r="AA34" s="1323"/>
      <c r="AB34" s="1326"/>
      <c r="AD34" s="1205" t="e">
        <f t="shared" si="5"/>
        <v>#DIV/0!</v>
      </c>
    </row>
    <row r="35" spans="1:30" s="1204" customFormat="1" ht="12.75">
      <c r="A35" s="1185" t="s">
        <v>647</v>
      </c>
      <c r="B35" s="1185">
        <v>10</v>
      </c>
      <c r="C35" s="1185">
        <v>6</v>
      </c>
      <c r="D35" s="2506"/>
      <c r="E35" s="1158" t="s">
        <v>538</v>
      </c>
      <c r="F35" s="1310"/>
      <c r="G35" s="1311"/>
      <c r="H35" s="1311"/>
      <c r="I35" s="1312"/>
      <c r="J35" s="1313">
        <v>2</v>
      </c>
      <c r="K35" s="1192">
        <f t="shared" si="4"/>
        <v>60</v>
      </c>
      <c r="L35" s="1314">
        <v>20</v>
      </c>
      <c r="M35" s="1315"/>
      <c r="N35" s="1315"/>
      <c r="O35" s="1315"/>
      <c r="P35" s="1316">
        <v>40</v>
      </c>
      <c r="Q35" s="1310"/>
      <c r="R35" s="1317"/>
      <c r="S35" s="1318"/>
      <c r="T35" s="789"/>
      <c r="U35" s="1244">
        <v>2</v>
      </c>
      <c r="V35" s="1244"/>
      <c r="W35" s="1319"/>
      <c r="X35" s="1320"/>
      <c r="Y35" s="1321"/>
      <c r="Z35" s="1322"/>
      <c r="AA35" s="1323"/>
      <c r="AB35" s="1326"/>
      <c r="AD35" s="1205">
        <f t="shared" si="5"/>
        <v>0.3333333333333333</v>
      </c>
    </row>
    <row r="36" spans="1:28" s="1163" customFormat="1" ht="13.5">
      <c r="A36" s="789"/>
      <c r="B36" s="789"/>
      <c r="C36" s="789"/>
      <c r="D36" s="1259"/>
      <c r="E36" s="1156" t="s">
        <v>657</v>
      </c>
      <c r="F36" s="1260">
        <v>2</v>
      </c>
      <c r="G36" s="1260">
        <v>1</v>
      </c>
      <c r="H36" s="1260"/>
      <c r="I36" s="1260"/>
      <c r="J36" s="1261">
        <f aca="true" t="shared" si="6" ref="J36:S36">SUM(J27:J35)</f>
        <v>15</v>
      </c>
      <c r="K36" s="1261">
        <f t="shared" si="6"/>
        <v>450</v>
      </c>
      <c r="L36" s="1261">
        <f t="shared" si="6"/>
        <v>221</v>
      </c>
      <c r="M36" s="1261">
        <f t="shared" si="6"/>
        <v>110</v>
      </c>
      <c r="N36" s="1261">
        <f t="shared" si="6"/>
        <v>0</v>
      </c>
      <c r="O36" s="1261">
        <f t="shared" si="6"/>
        <v>91</v>
      </c>
      <c r="P36" s="1261">
        <f t="shared" si="6"/>
        <v>199</v>
      </c>
      <c r="Q36" s="1261">
        <f t="shared" si="6"/>
        <v>0</v>
      </c>
      <c r="R36" s="1261">
        <f t="shared" si="6"/>
        <v>0</v>
      </c>
      <c r="S36" s="1262">
        <f t="shared" si="6"/>
        <v>0</v>
      </c>
      <c r="T36" s="789"/>
      <c r="U36" s="1261">
        <f>SUM(U28:U35)</f>
        <v>24</v>
      </c>
      <c r="V36" s="1244"/>
      <c r="W36" s="1254"/>
      <c r="X36" s="1254"/>
      <c r="Y36" s="1254"/>
      <c r="Z36" s="1254"/>
      <c r="AA36" s="1254"/>
      <c r="AB36" s="1263"/>
    </row>
    <row r="37" spans="1:28" s="1163" customFormat="1" ht="13.5">
      <c r="A37" s="789"/>
      <c r="B37" s="789"/>
      <c r="C37" s="789"/>
      <c r="D37" s="1259"/>
      <c r="E37" s="1156" t="s">
        <v>529</v>
      </c>
      <c r="F37" s="1260"/>
      <c r="G37" s="1260"/>
      <c r="H37" s="1260"/>
      <c r="I37" s="1260"/>
      <c r="J37" s="1261"/>
      <c r="K37" s="1264"/>
      <c r="L37" s="1265">
        <v>36</v>
      </c>
      <c r="M37" s="1265"/>
      <c r="N37" s="1265"/>
      <c r="O37" s="1265">
        <v>36</v>
      </c>
      <c r="P37" s="1265"/>
      <c r="Q37" s="1260"/>
      <c r="R37" s="1260"/>
      <c r="S37" s="1266"/>
      <c r="T37" s="789"/>
      <c r="U37" s="1260">
        <v>4</v>
      </c>
      <c r="V37" s="1244"/>
      <c r="W37" s="1254"/>
      <c r="X37" s="1254"/>
      <c r="Y37" s="1254"/>
      <c r="Z37" s="1254"/>
      <c r="AA37" s="1254"/>
      <c r="AB37" s="1263"/>
    </row>
    <row r="38" spans="1:28" s="1163" customFormat="1" ht="13.5">
      <c r="A38" s="789"/>
      <c r="B38" s="789"/>
      <c r="C38" s="789"/>
      <c r="D38" s="1259"/>
      <c r="E38" s="1156" t="s">
        <v>660</v>
      </c>
      <c r="F38" s="1260"/>
      <c r="G38" s="1260"/>
      <c r="H38" s="1260"/>
      <c r="I38" s="1260"/>
      <c r="J38" s="1261">
        <f>SUM(J36:J37)</f>
        <v>15</v>
      </c>
      <c r="K38" s="1261">
        <f aca="true" t="shared" si="7" ref="K38:S38">SUM(K36:K37)</f>
        <v>450</v>
      </c>
      <c r="L38" s="1261">
        <f t="shared" si="7"/>
        <v>257</v>
      </c>
      <c r="M38" s="1261">
        <f t="shared" si="7"/>
        <v>110</v>
      </c>
      <c r="N38" s="1261">
        <f t="shared" si="7"/>
        <v>0</v>
      </c>
      <c r="O38" s="1261">
        <f t="shared" si="7"/>
        <v>127</v>
      </c>
      <c r="P38" s="1261">
        <f t="shared" si="7"/>
        <v>199</v>
      </c>
      <c r="Q38" s="1261">
        <f t="shared" si="7"/>
        <v>0</v>
      </c>
      <c r="R38" s="1261">
        <f t="shared" si="7"/>
        <v>0</v>
      </c>
      <c r="S38" s="1262">
        <f t="shared" si="7"/>
        <v>0</v>
      </c>
      <c r="T38" s="789"/>
      <c r="U38" s="1261">
        <f>SUM(U36:U37)</f>
        <v>28</v>
      </c>
      <c r="V38" s="1244"/>
      <c r="W38" s="1254"/>
      <c r="X38" s="1254"/>
      <c r="Y38" s="1254"/>
      <c r="Z38" s="1254"/>
      <c r="AA38" s="1254"/>
      <c r="AB38" s="1263"/>
    </row>
    <row r="39" spans="1:28" s="1163" customFormat="1" ht="14.25" thickBot="1">
      <c r="A39" s="789"/>
      <c r="B39" s="789"/>
      <c r="C39" s="789"/>
      <c r="D39" s="1259"/>
      <c r="E39" s="1184"/>
      <c r="F39" s="1267"/>
      <c r="G39" s="1267"/>
      <c r="H39" s="1267"/>
      <c r="I39" s="1267"/>
      <c r="J39" s="1268"/>
      <c r="K39" s="1269"/>
      <c r="L39" s="1270"/>
      <c r="M39" s="1270"/>
      <c r="N39" s="1270"/>
      <c r="O39" s="1270"/>
      <c r="P39" s="1270"/>
      <c r="Q39" s="1267"/>
      <c r="R39" s="1267"/>
      <c r="S39" s="1267"/>
      <c r="T39" s="1244"/>
      <c r="U39" s="789"/>
      <c r="V39" s="1244"/>
      <c r="W39" s="1254"/>
      <c r="X39" s="1254"/>
      <c r="Y39" s="1254"/>
      <c r="Z39" s="1254"/>
      <c r="AA39" s="1254"/>
      <c r="AB39" s="1263"/>
    </row>
    <row r="40" spans="1:28" s="1163" customFormat="1" ht="13.5" thickBot="1">
      <c r="A40" s="789"/>
      <c r="B40" s="789"/>
      <c r="C40" s="789"/>
      <c r="D40" s="2499" t="s">
        <v>299</v>
      </c>
      <c r="E40" s="2499"/>
      <c r="F40" s="2499"/>
      <c r="G40" s="2499"/>
      <c r="H40" s="2499"/>
      <c r="I40" s="2499"/>
      <c r="J40" s="2499"/>
      <c r="K40" s="2499"/>
      <c r="L40" s="2499"/>
      <c r="M40" s="2499"/>
      <c r="N40" s="2499"/>
      <c r="O40" s="2499"/>
      <c r="P40" s="2499"/>
      <c r="Q40" s="2499"/>
      <c r="R40" s="2499"/>
      <c r="S40" s="2499"/>
      <c r="T40" s="2499"/>
      <c r="U40" s="2499"/>
      <c r="V40" s="2499"/>
      <c r="W40" s="2499"/>
      <c r="X40" s="2499"/>
      <c r="Y40" s="2499"/>
      <c r="Z40" s="2499"/>
      <c r="AA40" s="2499"/>
      <c r="AB40" s="2500"/>
    </row>
    <row r="41" spans="1:28" s="1163" customFormat="1" ht="12.75" hidden="1">
      <c r="A41" s="789"/>
      <c r="B41" s="789"/>
      <c r="C41" s="789"/>
      <c r="D41" s="1327" t="s">
        <v>95</v>
      </c>
      <c r="E41" s="1328" t="s">
        <v>116</v>
      </c>
      <c r="F41" s="1273"/>
      <c r="G41" s="1329" t="s">
        <v>312</v>
      </c>
      <c r="H41" s="1274"/>
      <c r="I41" s="1275"/>
      <c r="J41" s="1330"/>
      <c r="K41" s="1276"/>
      <c r="L41" s="1273"/>
      <c r="M41" s="1274"/>
      <c r="N41" s="1274"/>
      <c r="O41" s="1274"/>
      <c r="P41" s="1275"/>
      <c r="Q41" s="1273"/>
      <c r="R41" s="1274"/>
      <c r="S41" s="1277"/>
      <c r="T41" s="787" t="s">
        <v>276</v>
      </c>
      <c r="U41" s="1278"/>
      <c r="V41" s="789"/>
      <c r="W41" s="1279"/>
      <c r="X41" s="1280"/>
      <c r="Y41" s="1281"/>
      <c r="Z41" s="1282"/>
      <c r="AA41" s="1280"/>
      <c r="AB41" s="1283"/>
    </row>
    <row r="42" spans="1:30" s="1307" customFormat="1" ht="12.75">
      <c r="A42" s="1305" t="s">
        <v>597</v>
      </c>
      <c r="B42" s="1305">
        <v>11</v>
      </c>
      <c r="C42" s="1305">
        <v>1</v>
      </c>
      <c r="D42" s="1331" t="s">
        <v>98</v>
      </c>
      <c r="E42" s="1187" t="s">
        <v>118</v>
      </c>
      <c r="F42" s="1188"/>
      <c r="G42" s="1189" t="s">
        <v>65</v>
      </c>
      <c r="H42" s="1196"/>
      <c r="I42" s="1190"/>
      <c r="J42" s="1332">
        <v>3</v>
      </c>
      <c r="K42" s="1192">
        <f aca="true" t="shared" si="8" ref="K42:K51">J42*30</f>
        <v>90</v>
      </c>
      <c r="L42" s="1193">
        <v>30</v>
      </c>
      <c r="M42" s="1189">
        <v>20</v>
      </c>
      <c r="N42" s="1333"/>
      <c r="O42" s="1189">
        <v>10</v>
      </c>
      <c r="P42" s="1190">
        <v>30</v>
      </c>
      <c r="Q42" s="1194"/>
      <c r="R42" s="1195"/>
      <c r="S42" s="1196"/>
      <c r="T42" s="1197"/>
      <c r="U42" s="1197"/>
      <c r="V42" s="1197">
        <v>3</v>
      </c>
      <c r="W42" s="1198"/>
      <c r="X42" s="1199"/>
      <c r="Y42" s="1200"/>
      <c r="Z42" s="1201"/>
      <c r="AA42" s="1202"/>
      <c r="AB42" s="1203"/>
      <c r="AD42" s="1205">
        <f aca="true" t="shared" si="9" ref="AD42:AD51">L42/K42</f>
        <v>0.3333333333333333</v>
      </c>
    </row>
    <row r="43" spans="1:30" s="1307" customFormat="1" ht="12.75">
      <c r="A43" s="1305" t="s">
        <v>588</v>
      </c>
      <c r="B43" s="1305">
        <v>12</v>
      </c>
      <c r="C43" s="1305">
        <v>2</v>
      </c>
      <c r="D43" s="1206" t="s">
        <v>143</v>
      </c>
      <c r="E43" s="1155" t="s">
        <v>172</v>
      </c>
      <c r="F43" s="1221" t="s">
        <v>65</v>
      </c>
      <c r="G43" s="1180"/>
      <c r="H43" s="1180"/>
      <c r="I43" s="1222"/>
      <c r="J43" s="1210">
        <v>3</v>
      </c>
      <c r="K43" s="1192">
        <f t="shared" si="8"/>
        <v>90</v>
      </c>
      <c r="L43" s="1223">
        <v>54</v>
      </c>
      <c r="M43" s="1180">
        <v>36</v>
      </c>
      <c r="N43" s="1180">
        <v>18</v>
      </c>
      <c r="O43" s="1180"/>
      <c r="P43" s="1222">
        <v>36</v>
      </c>
      <c r="Q43" s="1224"/>
      <c r="R43" s="1225"/>
      <c r="S43" s="1226"/>
      <c r="T43" s="1197"/>
      <c r="U43" s="1197"/>
      <c r="V43" s="1197">
        <v>6</v>
      </c>
      <c r="W43" s="1227"/>
      <c r="X43" s="1228"/>
      <c r="Y43" s="1229"/>
      <c r="Z43" s="1230"/>
      <c r="AA43" s="1231"/>
      <c r="AB43" s="1232"/>
      <c r="AD43" s="1205">
        <f t="shared" si="9"/>
        <v>0.6</v>
      </c>
    </row>
    <row r="44" spans="1:30" s="1307" customFormat="1" ht="12.75">
      <c r="A44" s="1305" t="s">
        <v>580</v>
      </c>
      <c r="B44" s="1305">
        <v>4</v>
      </c>
      <c r="C44" s="1305">
        <v>3</v>
      </c>
      <c r="D44" s="1206" t="s">
        <v>152</v>
      </c>
      <c r="E44" s="1155" t="s">
        <v>175</v>
      </c>
      <c r="F44" s="1221" t="s">
        <v>65</v>
      </c>
      <c r="G44" s="1180"/>
      <c r="H44" s="1180"/>
      <c r="I44" s="1222"/>
      <c r="J44" s="1210">
        <v>2</v>
      </c>
      <c r="K44" s="1192">
        <f t="shared" si="8"/>
        <v>60</v>
      </c>
      <c r="L44" s="1223">
        <v>36</v>
      </c>
      <c r="M44" s="1180">
        <v>18</v>
      </c>
      <c r="N44" s="1180"/>
      <c r="O44" s="1180">
        <v>18</v>
      </c>
      <c r="P44" s="1222">
        <v>24</v>
      </c>
      <c r="Q44" s="1224"/>
      <c r="R44" s="1225"/>
      <c r="S44" s="1226"/>
      <c r="T44" s="1197"/>
      <c r="U44" s="1197"/>
      <c r="V44" s="1197">
        <v>4</v>
      </c>
      <c r="W44" s="1227"/>
      <c r="X44" s="1228"/>
      <c r="Y44" s="1229"/>
      <c r="Z44" s="1230"/>
      <c r="AA44" s="1231"/>
      <c r="AB44" s="1232"/>
      <c r="AD44" s="1205">
        <f t="shared" si="9"/>
        <v>0.6</v>
      </c>
    </row>
    <row r="45" spans="1:30" s="1307" customFormat="1" ht="12.75">
      <c r="A45" s="1305" t="s">
        <v>592</v>
      </c>
      <c r="B45" s="1305">
        <v>8</v>
      </c>
      <c r="C45" s="1305">
        <v>4</v>
      </c>
      <c r="D45" s="1206" t="s">
        <v>163</v>
      </c>
      <c r="E45" s="1155" t="s">
        <v>180</v>
      </c>
      <c r="F45" s="1221" t="s">
        <v>65</v>
      </c>
      <c r="G45" s="1180"/>
      <c r="H45" s="1180"/>
      <c r="I45" s="1222"/>
      <c r="J45" s="1210">
        <v>2</v>
      </c>
      <c r="K45" s="1192">
        <f t="shared" si="8"/>
        <v>60</v>
      </c>
      <c r="L45" s="1223">
        <v>36</v>
      </c>
      <c r="M45" s="1180">
        <v>18</v>
      </c>
      <c r="N45" s="1180">
        <v>9</v>
      </c>
      <c r="O45" s="1180">
        <v>9</v>
      </c>
      <c r="P45" s="1222">
        <v>24</v>
      </c>
      <c r="Q45" s="1224"/>
      <c r="R45" s="1225"/>
      <c r="S45" s="1226"/>
      <c r="T45" s="1197"/>
      <c r="U45" s="1197"/>
      <c r="V45" s="1197">
        <v>4</v>
      </c>
      <c r="W45" s="1227"/>
      <c r="X45" s="1228"/>
      <c r="Y45" s="1229"/>
      <c r="Z45" s="1230"/>
      <c r="AA45" s="1231"/>
      <c r="AB45" s="1232"/>
      <c r="AD45" s="1205">
        <f t="shared" si="9"/>
        <v>0.6</v>
      </c>
    </row>
    <row r="46" spans="1:30" s="1307" customFormat="1" ht="12.75">
      <c r="A46" s="1305" t="s">
        <v>593</v>
      </c>
      <c r="B46" s="1305">
        <v>13</v>
      </c>
      <c r="C46" s="1305">
        <v>5</v>
      </c>
      <c r="D46" s="1206" t="s">
        <v>164</v>
      </c>
      <c r="E46" s="1207" t="s">
        <v>181</v>
      </c>
      <c r="F46" s="1208"/>
      <c r="G46" s="1197" t="s">
        <v>65</v>
      </c>
      <c r="H46" s="1197"/>
      <c r="I46" s="1209"/>
      <c r="J46" s="1308">
        <v>3</v>
      </c>
      <c r="K46" s="1192">
        <f t="shared" si="8"/>
        <v>90</v>
      </c>
      <c r="L46" s="1211">
        <v>30</v>
      </c>
      <c r="M46" s="1197">
        <v>20</v>
      </c>
      <c r="N46" s="1197"/>
      <c r="O46" s="1197">
        <v>10</v>
      </c>
      <c r="P46" s="1209">
        <v>30</v>
      </c>
      <c r="Q46" s="1212"/>
      <c r="R46" s="1213"/>
      <c r="S46" s="1214"/>
      <c r="T46" s="1197"/>
      <c r="U46" s="1197"/>
      <c r="V46" s="1197">
        <v>3</v>
      </c>
      <c r="W46" s="1215"/>
      <c r="X46" s="1216"/>
      <c r="Y46" s="1217"/>
      <c r="Z46" s="1218"/>
      <c r="AA46" s="1219"/>
      <c r="AB46" s="1220"/>
      <c r="AD46" s="1205">
        <f t="shared" si="9"/>
        <v>0.3333333333333333</v>
      </c>
    </row>
    <row r="47" spans="1:30" s="1304" customFormat="1" ht="12.75">
      <c r="A47" s="1284" t="s">
        <v>588</v>
      </c>
      <c r="B47" s="1284">
        <v>14</v>
      </c>
      <c r="C47" s="1284">
        <v>6</v>
      </c>
      <c r="D47" s="1206" t="s">
        <v>190</v>
      </c>
      <c r="E47" s="1207" t="s">
        <v>194</v>
      </c>
      <c r="F47" s="1188"/>
      <c r="G47" s="1189" t="s">
        <v>65</v>
      </c>
      <c r="H47" s="1189"/>
      <c r="I47" s="1190"/>
      <c r="J47" s="1332">
        <v>3</v>
      </c>
      <c r="K47" s="1192">
        <f t="shared" si="8"/>
        <v>90</v>
      </c>
      <c r="L47" s="1193"/>
      <c r="M47" s="1189"/>
      <c r="N47" s="1189"/>
      <c r="O47" s="1189"/>
      <c r="P47" s="1190"/>
      <c r="Q47" s="1194"/>
      <c r="R47" s="1195"/>
      <c r="S47" s="1196"/>
      <c r="T47" s="1197"/>
      <c r="U47" s="1197"/>
      <c r="V47" s="1197"/>
      <c r="W47" s="1334"/>
      <c r="X47" s="1335"/>
      <c r="Y47" s="1336"/>
      <c r="Z47" s="1337"/>
      <c r="AA47" s="1338"/>
      <c r="AB47" s="1339"/>
      <c r="AD47" s="1183">
        <f t="shared" si="9"/>
        <v>0</v>
      </c>
    </row>
    <row r="48" spans="1:30" s="1204" customFormat="1" ht="12.75">
      <c r="A48" s="1185" t="s">
        <v>648</v>
      </c>
      <c r="B48" s="1185">
        <v>15</v>
      </c>
      <c r="C48" s="1185">
        <v>7</v>
      </c>
      <c r="D48" s="1325"/>
      <c r="E48" s="1158" t="s">
        <v>539</v>
      </c>
      <c r="F48" s="1310"/>
      <c r="G48" s="1311" t="s">
        <v>65</v>
      </c>
      <c r="H48" s="1311"/>
      <c r="I48" s="1312"/>
      <c r="J48" s="1313">
        <v>1</v>
      </c>
      <c r="K48" s="1192">
        <f t="shared" si="8"/>
        <v>30</v>
      </c>
      <c r="L48" s="1314">
        <v>10</v>
      </c>
      <c r="M48" s="1315"/>
      <c r="N48" s="1315"/>
      <c r="O48" s="1315"/>
      <c r="P48" s="1316">
        <v>20</v>
      </c>
      <c r="Q48" s="1310"/>
      <c r="R48" s="1317"/>
      <c r="S48" s="1318"/>
      <c r="T48" s="1244"/>
      <c r="U48" s="1244"/>
      <c r="V48" s="1244">
        <v>2</v>
      </c>
      <c r="W48" s="1319"/>
      <c r="X48" s="1320"/>
      <c r="Y48" s="1321"/>
      <c r="Z48" s="1322"/>
      <c r="AA48" s="1323"/>
      <c r="AB48" s="1326"/>
      <c r="AD48" s="1205">
        <f t="shared" si="9"/>
        <v>0.3333333333333333</v>
      </c>
    </row>
    <row r="49" spans="1:30" s="1163" customFormat="1" ht="12.75">
      <c r="A49" s="789" t="s">
        <v>584</v>
      </c>
      <c r="B49" s="789">
        <v>16</v>
      </c>
      <c r="C49" s="789">
        <v>8</v>
      </c>
      <c r="D49" s="2501" t="s">
        <v>202</v>
      </c>
      <c r="E49" s="1309" t="s">
        <v>225</v>
      </c>
      <c r="F49" s="1311"/>
      <c r="G49" s="1311" t="s">
        <v>65</v>
      </c>
      <c r="H49" s="1311"/>
      <c r="I49" s="1311"/>
      <c r="J49" s="1313">
        <v>3</v>
      </c>
      <c r="K49" s="1192">
        <f t="shared" si="8"/>
        <v>90</v>
      </c>
      <c r="L49" s="1310">
        <v>30</v>
      </c>
      <c r="M49" s="1311"/>
      <c r="N49" s="1311"/>
      <c r="O49" s="1311"/>
      <c r="P49" s="1340">
        <v>60</v>
      </c>
      <c r="Q49" s="1341"/>
      <c r="R49" s="1317"/>
      <c r="S49" s="1318"/>
      <c r="T49" s="1244"/>
      <c r="U49" s="1244"/>
      <c r="V49" s="1244">
        <v>3</v>
      </c>
      <c r="W49" s="1341"/>
      <c r="X49" s="1317"/>
      <c r="Y49" s="1312"/>
      <c r="Z49" s="1310"/>
      <c r="AA49" s="1318"/>
      <c r="AB49" s="1252"/>
      <c r="AD49" s="1183">
        <f t="shared" si="9"/>
        <v>0.3333333333333333</v>
      </c>
    </row>
    <row r="50" spans="1:30" s="1204" customFormat="1" ht="18.75" customHeight="1">
      <c r="A50" s="1185"/>
      <c r="B50" s="1185"/>
      <c r="C50" s="1185"/>
      <c r="D50" s="2501"/>
      <c r="E50" s="1342" t="s">
        <v>229</v>
      </c>
      <c r="F50" s="1319"/>
      <c r="G50" s="1343"/>
      <c r="H50" s="1323"/>
      <c r="I50" s="1323"/>
      <c r="J50" s="1344">
        <v>3</v>
      </c>
      <c r="K50" s="1345">
        <f t="shared" si="8"/>
        <v>90</v>
      </c>
      <c r="L50" s="1322">
        <v>30</v>
      </c>
      <c r="M50" s="1343">
        <v>10</v>
      </c>
      <c r="N50" s="1343">
        <v>20</v>
      </c>
      <c r="O50" s="1343"/>
      <c r="P50" s="1346">
        <v>60</v>
      </c>
      <c r="Q50" s="1319"/>
      <c r="R50" s="1320"/>
      <c r="S50" s="1323"/>
      <c r="T50" s="1347"/>
      <c r="U50" s="1347"/>
      <c r="V50" s="1347">
        <v>3</v>
      </c>
      <c r="W50" s="1319"/>
      <c r="X50" s="1320"/>
      <c r="Y50" s="1321"/>
      <c r="Z50" s="1322"/>
      <c r="AA50" s="1323"/>
      <c r="AB50" s="1324"/>
      <c r="AD50" s="1205">
        <f t="shared" si="9"/>
        <v>0.3333333333333333</v>
      </c>
    </row>
    <row r="51" spans="1:30" s="1204" customFormat="1" ht="19.5" customHeight="1" thickBot="1">
      <c r="A51" s="1185"/>
      <c r="B51" s="1185"/>
      <c r="C51" s="1185"/>
      <c r="D51" s="2502"/>
      <c r="E51" s="1348" t="s">
        <v>230</v>
      </c>
      <c r="F51" s="1349"/>
      <c r="G51" s="1350"/>
      <c r="H51" s="1351"/>
      <c r="I51" s="1352"/>
      <c r="J51" s="1353">
        <v>3</v>
      </c>
      <c r="K51" s="1354">
        <f t="shared" si="8"/>
        <v>90</v>
      </c>
      <c r="L51" s="1355">
        <v>30</v>
      </c>
      <c r="M51" s="1356">
        <v>20</v>
      </c>
      <c r="N51" s="1356"/>
      <c r="O51" s="1356">
        <v>10</v>
      </c>
      <c r="P51" s="1357">
        <v>60</v>
      </c>
      <c r="Q51" s="1358"/>
      <c r="R51" s="1359"/>
      <c r="S51" s="1360"/>
      <c r="T51" s="1347"/>
      <c r="U51" s="1347"/>
      <c r="V51" s="1347">
        <v>3</v>
      </c>
      <c r="W51" s="1361"/>
      <c r="X51" s="1362"/>
      <c r="Y51" s="1363"/>
      <c r="Z51" s="1364"/>
      <c r="AA51" s="1365"/>
      <c r="AB51" s="1366"/>
      <c r="AD51" s="1205">
        <f t="shared" si="9"/>
        <v>0.3333333333333333</v>
      </c>
    </row>
    <row r="52" spans="4:30" s="1163" customFormat="1" ht="19.5" customHeight="1">
      <c r="D52" s="1367"/>
      <c r="E52" s="1156" t="s">
        <v>659</v>
      </c>
      <c r="F52" s="1368">
        <v>3</v>
      </c>
      <c r="G52" s="1369" t="s">
        <v>661</v>
      </c>
      <c r="H52" s="1369"/>
      <c r="I52" s="1370"/>
      <c r="J52" s="1261">
        <f aca="true" t="shared" si="10" ref="J52:T52">SUM(J42:J49)</f>
        <v>20</v>
      </c>
      <c r="K52" s="1261">
        <f t="shared" si="10"/>
        <v>600</v>
      </c>
      <c r="L52" s="1261">
        <f t="shared" si="10"/>
        <v>226</v>
      </c>
      <c r="M52" s="1261">
        <f t="shared" si="10"/>
        <v>112</v>
      </c>
      <c r="N52" s="1261">
        <f t="shared" si="10"/>
        <v>27</v>
      </c>
      <c r="O52" s="1261">
        <f t="shared" si="10"/>
        <v>47</v>
      </c>
      <c r="P52" s="1261">
        <f t="shared" si="10"/>
        <v>224</v>
      </c>
      <c r="Q52" s="1261">
        <f t="shared" si="10"/>
        <v>0</v>
      </c>
      <c r="R52" s="1261">
        <f t="shared" si="10"/>
        <v>0</v>
      </c>
      <c r="S52" s="1262">
        <f t="shared" si="10"/>
        <v>0</v>
      </c>
      <c r="T52" s="1261">
        <f t="shared" si="10"/>
        <v>0</v>
      </c>
      <c r="U52" s="1244"/>
      <c r="V52" s="789">
        <f>SUM(V42:V49)</f>
        <v>25</v>
      </c>
      <c r="W52" s="1267"/>
      <c r="X52" s="1267"/>
      <c r="Y52" s="1267"/>
      <c r="Z52" s="1267"/>
      <c r="AA52" s="1267"/>
      <c r="AD52" s="1183"/>
    </row>
    <row r="53" spans="4:30" s="1163" customFormat="1" ht="19.5" customHeight="1">
      <c r="D53" s="1367"/>
      <c r="E53" s="1156" t="s">
        <v>529</v>
      </c>
      <c r="F53" s="1368"/>
      <c r="G53" s="1369"/>
      <c r="H53" s="1369"/>
      <c r="I53" s="1370"/>
      <c r="J53" s="1261"/>
      <c r="K53" s="1371"/>
      <c r="L53" s="1265">
        <v>36</v>
      </c>
      <c r="M53" s="1265"/>
      <c r="N53" s="1265"/>
      <c r="O53" s="1265">
        <v>36</v>
      </c>
      <c r="P53" s="1265"/>
      <c r="Q53" s="1260"/>
      <c r="R53" s="1260"/>
      <c r="S53" s="1266"/>
      <c r="T53" s="1260"/>
      <c r="U53" s="1244"/>
      <c r="V53" s="789">
        <v>4</v>
      </c>
      <c r="W53" s="1267"/>
      <c r="X53" s="1267"/>
      <c r="Y53" s="1267"/>
      <c r="Z53" s="1267"/>
      <c r="AA53" s="1267"/>
      <c r="AD53" s="1183"/>
    </row>
    <row r="54" spans="4:30" s="1163" customFormat="1" ht="19.5" customHeight="1">
      <c r="D54" s="1367"/>
      <c r="E54" s="1156" t="s">
        <v>658</v>
      </c>
      <c r="F54" s="1368"/>
      <c r="G54" s="1369"/>
      <c r="H54" s="1369"/>
      <c r="I54" s="1370"/>
      <c r="J54" s="1261">
        <f>SUM(J52:J53)</f>
        <v>20</v>
      </c>
      <c r="K54" s="1261">
        <f aca="true" t="shared" si="11" ref="K54:S54">SUM(K52:K53)</f>
        <v>600</v>
      </c>
      <c r="L54" s="1261">
        <f t="shared" si="11"/>
        <v>262</v>
      </c>
      <c r="M54" s="1261">
        <f t="shared" si="11"/>
        <v>112</v>
      </c>
      <c r="N54" s="1261">
        <f t="shared" si="11"/>
        <v>27</v>
      </c>
      <c r="O54" s="1261">
        <f t="shared" si="11"/>
        <v>83</v>
      </c>
      <c r="P54" s="1261">
        <f t="shared" si="11"/>
        <v>224</v>
      </c>
      <c r="Q54" s="1261">
        <f t="shared" si="11"/>
        <v>0</v>
      </c>
      <c r="R54" s="1261">
        <f t="shared" si="11"/>
        <v>0</v>
      </c>
      <c r="S54" s="1262">
        <f t="shared" si="11"/>
        <v>0</v>
      </c>
      <c r="T54" s="1261"/>
      <c r="U54" s="1244"/>
      <c r="V54" s="789">
        <f>SUM(V52:V53)</f>
        <v>29</v>
      </c>
      <c r="W54" s="1267"/>
      <c r="X54" s="1267"/>
      <c r="Y54" s="1267"/>
      <c r="Z54" s="1267"/>
      <c r="AA54" s="1267"/>
      <c r="AD54" s="1183"/>
    </row>
    <row r="55" spans="4:30" s="1163" customFormat="1" ht="19.5" customHeight="1">
      <c r="D55" s="1367"/>
      <c r="E55" s="1161" t="s">
        <v>637</v>
      </c>
      <c r="F55" s="1368"/>
      <c r="G55" s="1369"/>
      <c r="H55" s="1369"/>
      <c r="I55" s="1370"/>
      <c r="J55" s="1261"/>
      <c r="K55" s="1261"/>
      <c r="L55" s="1261"/>
      <c r="M55" s="1261"/>
      <c r="N55" s="1261"/>
      <c r="O55" s="1261"/>
      <c r="P55" s="1261"/>
      <c r="Q55" s="1261"/>
      <c r="R55" s="1261"/>
      <c r="S55" s="1261"/>
      <c r="T55" s="1261"/>
      <c r="U55" s="1244"/>
      <c r="V55" s="789"/>
      <c r="W55" s="1267"/>
      <c r="X55" s="1267"/>
      <c r="Y55" s="1267"/>
      <c r="Z55" s="1267"/>
      <c r="AA55" s="1267"/>
      <c r="AD55" s="1183"/>
    </row>
    <row r="56" spans="4:30" s="1163" customFormat="1" ht="19.5" customHeight="1">
      <c r="D56" s="1367"/>
      <c r="E56" s="1161" t="s">
        <v>635</v>
      </c>
      <c r="F56" s="1372">
        <f>F52+F36+F21</f>
        <v>9</v>
      </c>
      <c r="G56" s="1372">
        <f>G52+G36+G21</f>
        <v>8</v>
      </c>
      <c r="H56" s="1372"/>
      <c r="I56" s="1372"/>
      <c r="J56" s="1372">
        <f aca="true" t="shared" si="12" ref="J56:V56">J52+J36+J21</f>
        <v>60</v>
      </c>
      <c r="K56" s="1372">
        <f t="shared" si="12"/>
        <v>1800</v>
      </c>
      <c r="L56" s="1372">
        <f t="shared" si="12"/>
        <v>792</v>
      </c>
      <c r="M56" s="1372">
        <f t="shared" si="12"/>
        <v>387</v>
      </c>
      <c r="N56" s="1372">
        <f t="shared" si="12"/>
        <v>42</v>
      </c>
      <c r="O56" s="1372">
        <f t="shared" si="12"/>
        <v>303</v>
      </c>
      <c r="P56" s="1372">
        <f t="shared" si="12"/>
        <v>738</v>
      </c>
      <c r="Q56" s="1372">
        <f t="shared" si="12"/>
        <v>0</v>
      </c>
      <c r="R56" s="1372">
        <f t="shared" si="12"/>
        <v>0</v>
      </c>
      <c r="S56" s="1372">
        <f t="shared" si="12"/>
        <v>0</v>
      </c>
      <c r="T56" s="1372">
        <f t="shared" si="12"/>
        <v>23</v>
      </c>
      <c r="U56" s="1372">
        <f t="shared" si="12"/>
        <v>24</v>
      </c>
      <c r="V56" s="1372">
        <f t="shared" si="12"/>
        <v>25</v>
      </c>
      <c r="W56" s="1267"/>
      <c r="X56" s="1267"/>
      <c r="Y56" s="1267"/>
      <c r="Z56" s="1267"/>
      <c r="AA56" s="1267"/>
      <c r="AD56" s="1183"/>
    </row>
    <row r="57" spans="4:30" s="1163" customFormat="1" ht="19.5" customHeight="1">
      <c r="D57" s="1367"/>
      <c r="E57" s="1161" t="s">
        <v>529</v>
      </c>
      <c r="F57" s="1372"/>
      <c r="G57" s="1180" t="s">
        <v>619</v>
      </c>
      <c r="H57" s="1373"/>
      <c r="I57" s="1374"/>
      <c r="J57" s="1234">
        <v>6</v>
      </c>
      <c r="K57" s="1197">
        <f>J57*30</f>
        <v>180</v>
      </c>
      <c r="L57" s="1237">
        <f aca="true" t="shared" si="13" ref="L57:V57">L22+L37+L53</f>
        <v>132</v>
      </c>
      <c r="M57" s="1237">
        <f t="shared" si="13"/>
        <v>0</v>
      </c>
      <c r="N57" s="1237">
        <f t="shared" si="13"/>
        <v>0</v>
      </c>
      <c r="O57" s="1237">
        <f t="shared" si="13"/>
        <v>132</v>
      </c>
      <c r="P57" s="1237">
        <f t="shared" si="13"/>
        <v>0</v>
      </c>
      <c r="Q57" s="1237">
        <f t="shared" si="13"/>
        <v>0</v>
      </c>
      <c r="R57" s="1237">
        <f t="shared" si="13"/>
        <v>0</v>
      </c>
      <c r="S57" s="1237">
        <f t="shared" si="13"/>
        <v>0</v>
      </c>
      <c r="T57" s="1237">
        <f t="shared" si="13"/>
        <v>4</v>
      </c>
      <c r="U57" s="1237">
        <f t="shared" si="13"/>
        <v>4</v>
      </c>
      <c r="V57" s="1237">
        <f t="shared" si="13"/>
        <v>4</v>
      </c>
      <c r="W57" s="1267"/>
      <c r="X57" s="1267"/>
      <c r="Y57" s="1267"/>
      <c r="Z57" s="1267"/>
      <c r="AA57" s="1267"/>
      <c r="AD57" s="1183"/>
    </row>
    <row r="58" spans="4:27" s="1163" customFormat="1" ht="12.75">
      <c r="D58" s="1375"/>
      <c r="E58" s="1161" t="s">
        <v>636</v>
      </c>
      <c r="F58" s="1376">
        <v>9</v>
      </c>
      <c r="G58" s="1377">
        <v>10</v>
      </c>
      <c r="H58" s="1377"/>
      <c r="I58" s="1376"/>
      <c r="J58" s="1378">
        <f>J56+J57</f>
        <v>66</v>
      </c>
      <c r="K58" s="1378">
        <f aca="true" t="shared" si="14" ref="K58:V58">K56+K57</f>
        <v>1980</v>
      </c>
      <c r="L58" s="1378">
        <f t="shared" si="14"/>
        <v>924</v>
      </c>
      <c r="M58" s="1378">
        <f t="shared" si="14"/>
        <v>387</v>
      </c>
      <c r="N58" s="1378">
        <f t="shared" si="14"/>
        <v>42</v>
      </c>
      <c r="O58" s="1378">
        <f t="shared" si="14"/>
        <v>435</v>
      </c>
      <c r="P58" s="1378">
        <f t="shared" si="14"/>
        <v>738</v>
      </c>
      <c r="Q58" s="1378">
        <f t="shared" si="14"/>
        <v>0</v>
      </c>
      <c r="R58" s="1378">
        <f t="shared" si="14"/>
        <v>0</v>
      </c>
      <c r="S58" s="1378">
        <f t="shared" si="14"/>
        <v>0</v>
      </c>
      <c r="T58" s="1378">
        <f t="shared" si="14"/>
        <v>27</v>
      </c>
      <c r="U58" s="1378">
        <f t="shared" si="14"/>
        <v>28</v>
      </c>
      <c r="V58" s="1378">
        <f t="shared" si="14"/>
        <v>29</v>
      </c>
      <c r="W58" s="1379"/>
      <c r="X58" s="1379"/>
      <c r="Y58" s="1379"/>
      <c r="Z58" s="1379"/>
      <c r="AA58" s="1379"/>
    </row>
    <row r="59" spans="10:22" ht="15.75">
      <c r="J59" s="1076"/>
      <c r="T59" s="1139"/>
      <c r="U59" s="1139"/>
      <c r="V59" s="1139"/>
    </row>
    <row r="60" ht="15.75">
      <c r="J60" s="1076"/>
    </row>
    <row r="61" ht="15.75">
      <c r="J61" s="1076"/>
    </row>
    <row r="62" ht="15.75">
      <c r="J62" s="974">
        <f>SUM(J59:J61)</f>
        <v>0</v>
      </c>
    </row>
    <row r="67" spans="5:7" ht="15.75">
      <c r="E67" s="879" t="s">
        <v>134</v>
      </c>
      <c r="F67" s="1055">
        <v>1</v>
      </c>
      <c r="G67" s="978" t="s">
        <v>524</v>
      </c>
    </row>
    <row r="68" spans="5:7" ht="15.75">
      <c r="E68" s="740" t="s">
        <v>181</v>
      </c>
      <c r="F68" s="1055">
        <v>1</v>
      </c>
      <c r="G68" s="978" t="s">
        <v>524</v>
      </c>
    </row>
    <row r="69" spans="5:7" ht="15.75">
      <c r="E69" s="1002" t="s">
        <v>118</v>
      </c>
      <c r="F69" s="1055">
        <v>1</v>
      </c>
      <c r="G69" s="978" t="s">
        <v>524</v>
      </c>
    </row>
    <row r="70" spans="5:6" ht="15.75">
      <c r="E70" s="1048" t="s">
        <v>120</v>
      </c>
      <c r="F70" s="1055">
        <v>1</v>
      </c>
    </row>
    <row r="71" spans="5:6" ht="15.75">
      <c r="E71" s="1048" t="s">
        <v>540</v>
      </c>
      <c r="F71" s="1077">
        <v>0.5</v>
      </c>
    </row>
    <row r="72" spans="5:7" ht="30">
      <c r="E72" s="1048" t="s">
        <v>541</v>
      </c>
      <c r="F72" s="1077">
        <v>1</v>
      </c>
      <c r="G72" s="978" t="s">
        <v>626</v>
      </c>
    </row>
    <row r="73" spans="5:6" ht="15.75">
      <c r="E73" s="1048" t="s">
        <v>561</v>
      </c>
      <c r="F73" s="1077">
        <v>0.5</v>
      </c>
    </row>
    <row r="74" spans="5:7" ht="15.75">
      <c r="E74" s="67" t="s">
        <v>529</v>
      </c>
      <c r="F74" s="1056">
        <v>-6</v>
      </c>
      <c r="G74" s="978" t="s">
        <v>524</v>
      </c>
    </row>
    <row r="76" ht="15.75">
      <c r="E76" s="67" t="s">
        <v>530</v>
      </c>
    </row>
    <row r="77" spans="5:7" ht="30">
      <c r="E77" s="67" t="s">
        <v>531</v>
      </c>
      <c r="F77" s="1078">
        <f>2/60</f>
        <v>0.03333333333333333</v>
      </c>
      <c r="G77" s="978" t="s">
        <v>532</v>
      </c>
    </row>
    <row r="78" spans="5:6" ht="15.75">
      <c r="E78" s="67" t="s">
        <v>542</v>
      </c>
      <c r="F78" s="1078">
        <f>2/60</f>
        <v>0.03333333333333333</v>
      </c>
    </row>
    <row r="79" spans="5:6" ht="15.75">
      <c r="E79" s="67" t="s">
        <v>543</v>
      </c>
      <c r="F79" s="1078">
        <f>0.5/60</f>
        <v>0.008333333333333333</v>
      </c>
    </row>
    <row r="80" spans="5:6" ht="15.75">
      <c r="E80" s="67" t="s">
        <v>544</v>
      </c>
      <c r="F80" s="1078">
        <f>1/60</f>
        <v>0.016666666666666666</v>
      </c>
    </row>
    <row r="81" spans="5:6" ht="15.75">
      <c r="E81" s="67" t="s">
        <v>562</v>
      </c>
      <c r="F81" s="1078">
        <f>0.5/60</f>
        <v>0.008333333333333333</v>
      </c>
    </row>
    <row r="82" spans="5:6" ht="15.75">
      <c r="E82" s="67" t="s">
        <v>537</v>
      </c>
      <c r="F82" s="1078">
        <f>6/60</f>
        <v>0.1</v>
      </c>
    </row>
    <row r="86" spans="5:6" ht="135">
      <c r="E86" s="67" t="s">
        <v>568</v>
      </c>
      <c r="F86" s="974" t="s">
        <v>569</v>
      </c>
    </row>
    <row r="98" ht="15.75">
      <c r="B98" s="67" t="s">
        <v>651</v>
      </c>
    </row>
    <row r="100" spans="1:7" ht="15.75">
      <c r="A100" s="1170" t="s">
        <v>576</v>
      </c>
      <c r="B100" s="1173">
        <f aca="true" t="shared" si="15" ref="B100:B122">SUMIF(A$8:A$58,A100,J$8:J$58)</f>
        <v>0</v>
      </c>
      <c r="C100" s="1176">
        <f aca="true" t="shared" si="16" ref="C100:C125">B100/66*100</f>
        <v>0</v>
      </c>
      <c r="F100" s="851">
        <f>E100/60*100</f>
        <v>0</v>
      </c>
      <c r="G100" s="1054">
        <f>E100/60*100</f>
        <v>0</v>
      </c>
    </row>
    <row r="101" spans="1:7" ht="15.75">
      <c r="A101" s="1170" t="s">
        <v>577</v>
      </c>
      <c r="B101" s="1173">
        <f t="shared" si="15"/>
        <v>0</v>
      </c>
      <c r="C101" s="1176">
        <f t="shared" si="16"/>
        <v>0</v>
      </c>
      <c r="E101" s="67">
        <f aca="true" t="shared" si="17" ref="E101:E124">60*F101/100</f>
        <v>0</v>
      </c>
      <c r="F101" s="851">
        <v>0</v>
      </c>
      <c r="G101" s="1054">
        <f aca="true" t="shared" si="18" ref="G101:G124">E101/60*100</f>
        <v>0</v>
      </c>
    </row>
    <row r="102" spans="1:7" ht="15.75">
      <c r="A102" s="1170" t="s">
        <v>578</v>
      </c>
      <c r="B102" s="1173">
        <f t="shared" si="15"/>
        <v>0</v>
      </c>
      <c r="C102" s="1176">
        <f t="shared" si="16"/>
        <v>0</v>
      </c>
      <c r="E102" s="67">
        <f t="shared" si="17"/>
        <v>0</v>
      </c>
      <c r="F102" s="851">
        <v>0</v>
      </c>
      <c r="G102" s="1054">
        <f t="shared" si="18"/>
        <v>0</v>
      </c>
    </row>
    <row r="103" spans="1:7" ht="15.75">
      <c r="A103" s="1170" t="s">
        <v>579</v>
      </c>
      <c r="B103" s="1173">
        <f t="shared" si="15"/>
        <v>0</v>
      </c>
      <c r="C103" s="1176">
        <f t="shared" si="16"/>
        <v>0</v>
      </c>
      <c r="E103" s="67">
        <f t="shared" si="17"/>
        <v>0</v>
      </c>
      <c r="F103" s="851">
        <v>0</v>
      </c>
      <c r="G103" s="1054">
        <f t="shared" si="18"/>
        <v>0</v>
      </c>
    </row>
    <row r="104" spans="1:7" ht="15.75">
      <c r="A104" s="1170" t="s">
        <v>580</v>
      </c>
      <c r="B104" s="1173">
        <f t="shared" si="15"/>
        <v>15.5</v>
      </c>
      <c r="C104" s="1176">
        <f t="shared" si="16"/>
        <v>23.484848484848484</v>
      </c>
      <c r="E104" s="795">
        <f t="shared" si="17"/>
        <v>14</v>
      </c>
      <c r="F104" s="851">
        <v>23.333333333333332</v>
      </c>
      <c r="G104" s="1054">
        <f t="shared" si="18"/>
        <v>23.333333333333332</v>
      </c>
    </row>
    <row r="105" spans="1:7" ht="15.75">
      <c r="A105" s="1170" t="s">
        <v>581</v>
      </c>
      <c r="B105" s="1173">
        <f t="shared" si="15"/>
        <v>0</v>
      </c>
      <c r="C105" s="1176">
        <f t="shared" si="16"/>
        <v>0</v>
      </c>
      <c r="E105" s="795">
        <f t="shared" si="17"/>
        <v>0</v>
      </c>
      <c r="F105" s="851">
        <v>0</v>
      </c>
      <c r="G105" s="1054">
        <f t="shared" si="18"/>
        <v>0</v>
      </c>
    </row>
    <row r="106" spans="1:7" ht="15.75">
      <c r="A106" s="1170" t="s">
        <v>582</v>
      </c>
      <c r="B106" s="1173">
        <f t="shared" si="15"/>
        <v>0</v>
      </c>
      <c r="C106" s="1176">
        <f t="shared" si="16"/>
        <v>0</v>
      </c>
      <c r="E106" s="795">
        <f t="shared" si="17"/>
        <v>0</v>
      </c>
      <c r="F106" s="851">
        <v>0</v>
      </c>
      <c r="G106" s="1054">
        <f t="shared" si="18"/>
        <v>0</v>
      </c>
    </row>
    <row r="107" spans="1:7" ht="15.75">
      <c r="A107" s="1170" t="s">
        <v>583</v>
      </c>
      <c r="B107" s="1173">
        <f t="shared" si="15"/>
        <v>0</v>
      </c>
      <c r="C107" s="1176">
        <f t="shared" si="16"/>
        <v>0</v>
      </c>
      <c r="E107" s="795">
        <f t="shared" si="17"/>
        <v>0</v>
      </c>
      <c r="F107" s="851">
        <v>0</v>
      </c>
      <c r="G107" s="1054">
        <f t="shared" si="18"/>
        <v>0</v>
      </c>
    </row>
    <row r="108" spans="1:7" ht="15.75">
      <c r="A108" s="1170" t="s">
        <v>584</v>
      </c>
      <c r="B108" s="1173">
        <f t="shared" si="15"/>
        <v>3</v>
      </c>
      <c r="C108" s="1176">
        <f t="shared" si="16"/>
        <v>4.545454545454546</v>
      </c>
      <c r="E108" s="795">
        <f t="shared" si="17"/>
        <v>3</v>
      </c>
      <c r="F108" s="851">
        <v>5</v>
      </c>
      <c r="G108" s="1054">
        <f t="shared" si="18"/>
        <v>5</v>
      </c>
    </row>
    <row r="109" spans="1:7" ht="15.75">
      <c r="A109" s="1170" t="s">
        <v>585</v>
      </c>
      <c r="B109" s="1173">
        <f t="shared" si="15"/>
        <v>4</v>
      </c>
      <c r="C109" s="1176">
        <f t="shared" si="16"/>
        <v>6.0606060606060606</v>
      </c>
      <c r="E109" s="795">
        <f t="shared" si="17"/>
        <v>3.5</v>
      </c>
      <c r="F109" s="851">
        <v>5.833333333333333</v>
      </c>
      <c r="G109" s="1054">
        <f t="shared" si="18"/>
        <v>5.833333333333333</v>
      </c>
    </row>
    <row r="110" spans="1:7" ht="15.75">
      <c r="A110" s="1170" t="s">
        <v>586</v>
      </c>
      <c r="B110" s="1173">
        <f t="shared" si="15"/>
        <v>5</v>
      </c>
      <c r="C110" s="1176">
        <f t="shared" si="16"/>
        <v>7.575757575757576</v>
      </c>
      <c r="E110" s="795">
        <f t="shared" si="17"/>
        <v>4.999999999999999</v>
      </c>
      <c r="F110" s="851">
        <v>8.333333333333332</v>
      </c>
      <c r="G110" s="1054">
        <f t="shared" si="18"/>
        <v>8.333333333333332</v>
      </c>
    </row>
    <row r="111" spans="1:7" ht="15.75">
      <c r="A111" s="1170" t="s">
        <v>587</v>
      </c>
      <c r="B111" s="1173">
        <f t="shared" si="15"/>
        <v>0</v>
      </c>
      <c r="C111" s="1176">
        <f t="shared" si="16"/>
        <v>0</v>
      </c>
      <c r="E111" s="795">
        <f t="shared" si="17"/>
        <v>0</v>
      </c>
      <c r="F111" s="851">
        <v>0</v>
      </c>
      <c r="G111" s="1054">
        <f t="shared" si="18"/>
        <v>0</v>
      </c>
    </row>
    <row r="112" spans="1:7" ht="15.75">
      <c r="A112" s="1170" t="s">
        <v>588</v>
      </c>
      <c r="B112" s="1173">
        <f t="shared" si="15"/>
        <v>9</v>
      </c>
      <c r="C112" s="1176">
        <f t="shared" si="16"/>
        <v>13.636363636363635</v>
      </c>
      <c r="E112" s="795">
        <f t="shared" si="17"/>
        <v>8</v>
      </c>
      <c r="F112" s="851">
        <v>13.333333333333334</v>
      </c>
      <c r="G112" s="1054">
        <f t="shared" si="18"/>
        <v>13.333333333333334</v>
      </c>
    </row>
    <row r="113" spans="1:7" ht="15.75">
      <c r="A113" s="1170" t="s">
        <v>589</v>
      </c>
      <c r="B113" s="1173">
        <f t="shared" si="15"/>
        <v>0</v>
      </c>
      <c r="C113" s="1176">
        <f t="shared" si="16"/>
        <v>0</v>
      </c>
      <c r="E113" s="795">
        <f t="shared" si="17"/>
        <v>0</v>
      </c>
      <c r="F113" s="851">
        <v>0</v>
      </c>
      <c r="G113" s="1054">
        <f t="shared" si="18"/>
        <v>0</v>
      </c>
    </row>
    <row r="114" spans="1:7" ht="15.75">
      <c r="A114" s="1170" t="s">
        <v>590</v>
      </c>
      <c r="B114" s="1173">
        <f t="shared" si="15"/>
        <v>0</v>
      </c>
      <c r="C114" s="1176">
        <f t="shared" si="16"/>
        <v>0</v>
      </c>
      <c r="E114" s="795">
        <f t="shared" si="17"/>
        <v>0</v>
      </c>
      <c r="F114" s="851">
        <v>0</v>
      </c>
      <c r="G114" s="1054">
        <f t="shared" si="18"/>
        <v>0</v>
      </c>
    </row>
    <row r="115" spans="1:7" ht="15.75">
      <c r="A115" s="1170" t="s">
        <v>591</v>
      </c>
      <c r="B115" s="1173">
        <f t="shared" si="15"/>
        <v>0</v>
      </c>
      <c r="C115" s="1176">
        <f t="shared" si="16"/>
        <v>0</v>
      </c>
      <c r="E115" s="795">
        <f t="shared" si="17"/>
        <v>0</v>
      </c>
      <c r="F115" s="851">
        <v>0</v>
      </c>
      <c r="G115" s="1054">
        <f t="shared" si="18"/>
        <v>0</v>
      </c>
    </row>
    <row r="116" spans="1:7" ht="15.75">
      <c r="A116" s="1170" t="s">
        <v>592</v>
      </c>
      <c r="B116" s="1173">
        <f t="shared" si="15"/>
        <v>4.5</v>
      </c>
      <c r="C116" s="1176">
        <f t="shared" si="16"/>
        <v>6.8181818181818175</v>
      </c>
      <c r="E116" s="795">
        <f t="shared" si="17"/>
        <v>4.5</v>
      </c>
      <c r="F116" s="851">
        <v>7.5</v>
      </c>
      <c r="G116" s="1054">
        <f t="shared" si="18"/>
        <v>7.5</v>
      </c>
    </row>
    <row r="117" spans="1:7" ht="15.75">
      <c r="A117" s="1170" t="s">
        <v>593</v>
      </c>
      <c r="B117" s="1173">
        <f t="shared" si="15"/>
        <v>6</v>
      </c>
      <c r="C117" s="1176">
        <f t="shared" si="16"/>
        <v>9.090909090909092</v>
      </c>
      <c r="E117" s="795">
        <f t="shared" si="17"/>
        <v>4</v>
      </c>
      <c r="F117" s="851">
        <v>6.666666666666667</v>
      </c>
      <c r="G117" s="1054">
        <f t="shared" si="18"/>
        <v>6.666666666666667</v>
      </c>
    </row>
    <row r="118" spans="1:7" ht="15.75">
      <c r="A118" s="1170" t="s">
        <v>547</v>
      </c>
      <c r="B118" s="1173">
        <f t="shared" si="15"/>
        <v>0</v>
      </c>
      <c r="C118" s="1176">
        <f t="shared" si="16"/>
        <v>0</v>
      </c>
      <c r="E118" s="795">
        <f t="shared" si="17"/>
        <v>0</v>
      </c>
      <c r="F118" s="851">
        <v>0</v>
      </c>
      <c r="G118" s="1054">
        <f t="shared" si="18"/>
        <v>0</v>
      </c>
    </row>
    <row r="119" spans="1:7" ht="15.75">
      <c r="A119" s="1170" t="s">
        <v>594</v>
      </c>
      <c r="B119" s="1173">
        <f t="shared" si="15"/>
        <v>0</v>
      </c>
      <c r="C119" s="1176">
        <f t="shared" si="16"/>
        <v>0</v>
      </c>
      <c r="E119" s="795">
        <f t="shared" si="17"/>
        <v>0</v>
      </c>
      <c r="F119" s="851">
        <v>0</v>
      </c>
      <c r="G119" s="1054">
        <f t="shared" si="18"/>
        <v>0</v>
      </c>
    </row>
    <row r="120" spans="1:7" ht="15.75">
      <c r="A120" s="1170" t="s">
        <v>595</v>
      </c>
      <c r="B120" s="1173">
        <f t="shared" si="15"/>
        <v>0</v>
      </c>
      <c r="C120" s="1176">
        <f t="shared" si="16"/>
        <v>0</v>
      </c>
      <c r="E120" s="795">
        <f t="shared" si="17"/>
        <v>0</v>
      </c>
      <c r="F120" s="851">
        <v>0</v>
      </c>
      <c r="G120" s="1054">
        <f t="shared" si="18"/>
        <v>0</v>
      </c>
    </row>
    <row r="121" spans="1:7" ht="15.75">
      <c r="A121" s="1170" t="s">
        <v>596</v>
      </c>
      <c r="B121" s="1173">
        <f t="shared" si="15"/>
        <v>3</v>
      </c>
      <c r="C121" s="1176">
        <f t="shared" si="16"/>
        <v>4.545454545454546</v>
      </c>
      <c r="E121" s="795">
        <v>3</v>
      </c>
      <c r="F121" s="851">
        <v>11.666666666666666</v>
      </c>
      <c r="G121" s="1054">
        <f t="shared" si="18"/>
        <v>5</v>
      </c>
    </row>
    <row r="122" spans="1:7" ht="15.75">
      <c r="A122" s="1170" t="s">
        <v>597</v>
      </c>
      <c r="B122" s="1173">
        <f t="shared" si="15"/>
        <v>7</v>
      </c>
      <c r="C122" s="1176">
        <f t="shared" si="16"/>
        <v>10.606060606060606</v>
      </c>
      <c r="E122" s="795">
        <f t="shared" si="17"/>
        <v>4.999999999999999</v>
      </c>
      <c r="F122" s="851">
        <v>8.333333333333332</v>
      </c>
      <c r="G122" s="1054">
        <f t="shared" si="18"/>
        <v>8.333333333333332</v>
      </c>
    </row>
    <row r="123" spans="1:7" ht="15.75">
      <c r="A123" s="1170" t="s">
        <v>598</v>
      </c>
      <c r="B123" s="1173">
        <v>6</v>
      </c>
      <c r="C123" s="1176">
        <f t="shared" si="16"/>
        <v>9.090909090909092</v>
      </c>
      <c r="E123" s="795">
        <f t="shared" si="17"/>
        <v>6</v>
      </c>
      <c r="F123" s="851">
        <v>10</v>
      </c>
      <c r="G123" s="1054">
        <f t="shared" si="18"/>
        <v>10</v>
      </c>
    </row>
    <row r="124" spans="1:7" ht="15.75">
      <c r="A124" s="1171" t="s">
        <v>599</v>
      </c>
      <c r="B124" s="1173">
        <f>SUMIF(A$8:A$58,A124,J$8:J$58)</f>
        <v>0</v>
      </c>
      <c r="C124" s="1176">
        <f t="shared" si="16"/>
        <v>0</v>
      </c>
      <c r="E124" s="795">
        <f t="shared" si="17"/>
        <v>0</v>
      </c>
      <c r="F124" s="851">
        <v>0</v>
      </c>
      <c r="G124" s="1054">
        <f t="shared" si="18"/>
        <v>0</v>
      </c>
    </row>
    <row r="125" spans="1:7" ht="15.75">
      <c r="A125" s="1171" t="s">
        <v>649</v>
      </c>
      <c r="B125" s="1173">
        <v>3</v>
      </c>
      <c r="C125" s="1176">
        <f t="shared" si="16"/>
        <v>4.545454545454546</v>
      </c>
      <c r="E125" s="67">
        <v>4</v>
      </c>
      <c r="G125" s="1054">
        <f>E125/60*100</f>
        <v>6.666666666666667</v>
      </c>
    </row>
    <row r="126" spans="1:7" ht="15.75">
      <c r="A126" s="1182"/>
      <c r="B126" s="1177">
        <f>SUM(B100:B125)</f>
        <v>66</v>
      </c>
      <c r="C126" s="1177">
        <f>SUM(C100:C125)</f>
        <v>100.00000000000001</v>
      </c>
      <c r="E126" s="1177">
        <f>SUM(E100:E125)</f>
        <v>60</v>
      </c>
      <c r="F126" s="1177">
        <f>SUM(F100:F125)</f>
        <v>100</v>
      </c>
      <c r="G126" s="1177">
        <f>SUM(G100:G125)</f>
        <v>100</v>
      </c>
    </row>
  </sheetData>
  <sheetProtection/>
  <mergeCells count="28"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  <mergeCell ref="L3:O3"/>
    <mergeCell ref="D40:AB40"/>
    <mergeCell ref="D49:D51"/>
    <mergeCell ref="D9:AB9"/>
    <mergeCell ref="D17:D20"/>
    <mergeCell ref="D25:AB25"/>
    <mergeCell ref="D33:D35"/>
    <mergeCell ref="H4:H7"/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2020-05-06T05:58:20Z</cp:lastPrinted>
  <dcterms:created xsi:type="dcterms:W3CDTF">2018-09-25T13:00:18Z</dcterms:created>
  <dcterms:modified xsi:type="dcterms:W3CDTF">2020-05-07T12:27:42Z</dcterms:modified>
  <cp:category/>
  <cp:version/>
  <cp:contentType/>
  <cp:contentStatus/>
</cp:coreProperties>
</file>